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assia.fanton\OneDrive - EBSERH\Compartilhada Setor\TÁSSIA\33_PROJETO BÁSICO CTMO CTCRIAC\Anexos Edital\"/>
    </mc:Choice>
  </mc:AlternateContent>
  <xr:revisionPtr revIDLastSave="0" documentId="13_ncr:1_{040C5C0C-B38D-4D76-8D30-8EB5E670EC28}" xr6:coauthVersionLast="47" xr6:coauthVersionMax="47" xr10:uidLastSave="{00000000-0000-0000-0000-000000000000}"/>
  <bookViews>
    <workbookView xWindow="-28920" yWindow="-120" windowWidth="29040" windowHeight="15840" tabRatio="955" activeTab="2" xr2:uid="{00000000-000D-0000-FFFF-FFFF00000000}"/>
  </bookViews>
  <sheets>
    <sheet name="Instruções de preenchimento" sheetId="25" r:id="rId1"/>
    <sheet name="Capa" sheetId="16" r:id="rId2"/>
    <sheet name="Planilha Proposta - Modelo" sheetId="26" r:id="rId3"/>
    <sheet name="Composição BDI - Modelo" sheetId="14" r:id="rId4"/>
    <sheet name="Cronograma-Modelo" sheetId="27" r:id="rId5"/>
    <sheet name="Encargos Sociais - Modelo" sheetId="23" r:id="rId6"/>
  </sheets>
  <externalReferences>
    <externalReference r:id="rId7"/>
    <externalReference r:id="rId8"/>
    <externalReference r:id="rId9"/>
    <externalReference r:id="rId10"/>
    <externalReference r:id="rId11"/>
    <externalReference r:id="rId12"/>
  </externalReferences>
  <definedNames>
    <definedName name="_PNV2002">#REF!</definedName>
    <definedName name="AC">#REF!</definedName>
    <definedName name="_xlnm.Print_Area" localSheetId="4">'Cronograma-Modelo'!$A$1:$J$39</definedName>
    <definedName name="_xlnm.Print_Area" localSheetId="2">'Planilha Proposta - Modelo'!$A$1:$K$145</definedName>
    <definedName name="_xlnm.Database">#REF!</definedName>
    <definedName name="calinsumos">[1]Pontes!#REF!</definedName>
    <definedName name="calpunit">[2]Pontes!#REF!</definedName>
    <definedName name="CINSMG">[3]Pontes!#REF!</definedName>
    <definedName name="cofi">#REF!</definedName>
    <definedName name="COFINS">#REF!</definedName>
    <definedName name="DF">#REF!</definedName>
    <definedName name="DF.">#REF!</definedName>
    <definedName name="fer">[4]comp1!#REF!</definedName>
    <definedName name="G.">#REF!</definedName>
    <definedName name="Google_Sheet_Link_1795751275" hidden="1">'[5]PESQUISA DE MERCADO'!#REF!</definedName>
    <definedName name="ISS">#REF!</definedName>
    <definedName name="L.">#REF!</definedName>
    <definedName name="mobra">[4]comp1!#REF!</definedName>
    <definedName name="PIS">#REF!</definedName>
    <definedName name="PIS.">#REF!</definedName>
    <definedName name="PL_DNER_BARREIRO">#REF!</definedName>
    <definedName name="PL_PB_BARREIRO">#REF!</definedName>
    <definedName name="qualquer">[3]Pontes!#REF!</definedName>
    <definedName name="R.">#REF!</definedName>
    <definedName name="R_">#REF!</definedName>
    <definedName name="S">#REF!</definedName>
    <definedName name="S.G">#REF!</definedName>
    <definedName name="SG">#REF!</definedName>
    <definedName name="SG.">#REF!</definedName>
    <definedName name="teste">[3]Pontes!#REF!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6" l="1"/>
  <c r="K4" i="26"/>
  <c r="C10" i="14"/>
  <c r="C8" i="14"/>
  <c r="C9" i="14"/>
  <c r="E54" i="14" l="1"/>
  <c r="E53" i="14"/>
  <c r="E56" i="14" s="1"/>
  <c r="E23" i="14"/>
  <c r="E22" i="14"/>
  <c r="C11" i="14"/>
  <c r="D9" i="14"/>
  <c r="I7" i="14"/>
  <c r="C12" i="14" l="1"/>
  <c r="E24" i="14" s="1"/>
  <c r="E26" i="14" s="1"/>
  <c r="D10" i="14"/>
  <c r="J35" i="27" l="1"/>
  <c r="J33" i="27"/>
  <c r="J31" i="27"/>
  <c r="J29" i="27"/>
  <c r="J27" i="27"/>
  <c r="J25" i="27"/>
  <c r="J23" i="27"/>
  <c r="E24" i="27"/>
  <c r="F24" i="27"/>
  <c r="G24" i="27"/>
  <c r="H24" i="27"/>
  <c r="I24" i="27"/>
  <c r="J21" i="27"/>
  <c r="J19" i="27"/>
  <c r="J17" i="27"/>
  <c r="J15" i="27"/>
  <c r="E16" i="27"/>
  <c r="F16" i="27"/>
  <c r="G16" i="27"/>
  <c r="H16" i="27"/>
  <c r="I16" i="27"/>
  <c r="J13" i="27"/>
  <c r="J11" i="27"/>
  <c r="J9" i="27"/>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 i="26"/>
  <c r="I127" i="26"/>
  <c r="J127" i="26" s="1"/>
  <c r="I128" i="26"/>
  <c r="J128" i="26" s="1"/>
  <c r="I129" i="26"/>
  <c r="J129" i="26" s="1"/>
  <c r="I130" i="26"/>
  <c r="J130" i="26" s="1"/>
  <c r="I131" i="26"/>
  <c r="J131" i="26" s="1"/>
  <c r="I132" i="26"/>
  <c r="J132" i="26" s="1"/>
  <c r="I133" i="26"/>
  <c r="J133" i="26" s="1"/>
  <c r="I134" i="26"/>
  <c r="J134" i="26" s="1"/>
  <c r="I135" i="26"/>
  <c r="J135" i="26" s="1"/>
  <c r="I136" i="26"/>
  <c r="J136" i="26" s="1"/>
  <c r="I137" i="26"/>
  <c r="J137" i="26" s="1"/>
  <c r="I138" i="26"/>
  <c r="J138" i="26" s="1"/>
  <c r="I126" i="26"/>
  <c r="J126" i="26" s="1"/>
  <c r="I124" i="26"/>
  <c r="J124" i="26" s="1"/>
  <c r="I123" i="26"/>
  <c r="J123" i="26" s="1"/>
  <c r="I121" i="26"/>
  <c r="J121" i="26" s="1"/>
  <c r="I117" i="26"/>
  <c r="J117" i="26" s="1"/>
  <c r="I118" i="26"/>
  <c r="J118" i="26" s="1"/>
  <c r="I119" i="26"/>
  <c r="J119" i="26" s="1"/>
  <c r="I120" i="26"/>
  <c r="J120" i="26" s="1"/>
  <c r="I116" i="26"/>
  <c r="J116" i="26" s="1"/>
  <c r="I109" i="26"/>
  <c r="J109" i="26" s="1"/>
  <c r="I110" i="26"/>
  <c r="J110" i="26" s="1"/>
  <c r="I111" i="26"/>
  <c r="J111" i="26" s="1"/>
  <c r="I112" i="26"/>
  <c r="J112" i="26" s="1"/>
  <c r="I113" i="26"/>
  <c r="J113" i="26" s="1"/>
  <c r="I114" i="26"/>
  <c r="J114" i="26" s="1"/>
  <c r="I108" i="26"/>
  <c r="J108" i="26" s="1"/>
  <c r="I103" i="26"/>
  <c r="J103" i="26" s="1"/>
  <c r="I105" i="26"/>
  <c r="J105" i="26" s="1"/>
  <c r="I102" i="26"/>
  <c r="J102" i="26" s="1"/>
  <c r="I101" i="26"/>
  <c r="J101" i="26" s="1"/>
  <c r="I100" i="26"/>
  <c r="J100" i="26" s="1"/>
  <c r="I99" i="26"/>
  <c r="J99" i="26" s="1"/>
  <c r="I97" i="26"/>
  <c r="J97" i="26" s="1"/>
  <c r="I96" i="26"/>
  <c r="J96" i="26" s="1"/>
  <c r="I91" i="26"/>
  <c r="J91" i="26" s="1"/>
  <c r="I92" i="26"/>
  <c r="J92" i="26" s="1"/>
  <c r="I93" i="26"/>
  <c r="J93" i="26" s="1"/>
  <c r="I90" i="26"/>
  <c r="J90" i="26" s="1"/>
  <c r="I88" i="26"/>
  <c r="J88" i="26" s="1"/>
  <c r="I87" i="26"/>
  <c r="J87" i="26" s="1"/>
  <c r="J86" i="26" s="1"/>
  <c r="I84" i="26"/>
  <c r="J84" i="26" s="1"/>
  <c r="I85" i="26"/>
  <c r="J85" i="26" s="1"/>
  <c r="I83" i="26"/>
  <c r="J83" i="26" s="1"/>
  <c r="I74" i="26"/>
  <c r="J74" i="26" s="1"/>
  <c r="I75" i="26"/>
  <c r="J75" i="26" s="1"/>
  <c r="I76" i="26"/>
  <c r="J76" i="26" s="1"/>
  <c r="I77" i="26"/>
  <c r="J77" i="26" s="1"/>
  <c r="I78" i="26"/>
  <c r="J78" i="26" s="1"/>
  <c r="I79" i="26"/>
  <c r="J79" i="26" s="1"/>
  <c r="I80" i="26"/>
  <c r="J80" i="26" s="1"/>
  <c r="I81" i="26"/>
  <c r="J81" i="26" s="1"/>
  <c r="I71" i="26"/>
  <c r="J71" i="26" s="1"/>
  <c r="I72" i="26"/>
  <c r="J72" i="26" s="1"/>
  <c r="I73" i="26"/>
  <c r="J73" i="26" s="1"/>
  <c r="I70" i="26"/>
  <c r="J70" i="26" s="1"/>
  <c r="I69" i="26"/>
  <c r="J69" i="26" s="1"/>
  <c r="I67" i="26"/>
  <c r="J67" i="26" s="1"/>
  <c r="I66" i="26"/>
  <c r="J66" i="26" s="1"/>
  <c r="I65" i="26"/>
  <c r="J65" i="26" s="1"/>
  <c r="I63" i="26"/>
  <c r="J63" i="26" s="1"/>
  <c r="I62" i="26"/>
  <c r="J62" i="26" s="1"/>
  <c r="I60" i="26"/>
  <c r="J60" i="26" s="1"/>
  <c r="I59" i="26"/>
  <c r="J59" i="26" s="1"/>
  <c r="I57" i="26"/>
  <c r="J57" i="26" s="1"/>
  <c r="I54" i="26"/>
  <c r="J54" i="26" s="1"/>
  <c r="I53" i="26"/>
  <c r="J53" i="26" s="1"/>
  <c r="I37" i="26"/>
  <c r="J37" i="26" s="1"/>
  <c r="I38" i="26"/>
  <c r="J38" i="26" s="1"/>
  <c r="I39" i="26"/>
  <c r="J39" i="26" s="1"/>
  <c r="I40" i="26"/>
  <c r="J40" i="26" s="1"/>
  <c r="I41" i="26"/>
  <c r="J41" i="26" s="1"/>
  <c r="I42" i="26"/>
  <c r="J42" i="26" s="1"/>
  <c r="I43" i="26"/>
  <c r="J43" i="26" s="1"/>
  <c r="I44" i="26"/>
  <c r="J44" i="26" s="1"/>
  <c r="I45" i="26"/>
  <c r="J45" i="26" s="1"/>
  <c r="I46" i="26"/>
  <c r="J46" i="26" s="1"/>
  <c r="I47" i="26"/>
  <c r="J47" i="26" s="1"/>
  <c r="I48" i="26"/>
  <c r="J48" i="26" s="1"/>
  <c r="I49" i="26"/>
  <c r="J49" i="26" s="1"/>
  <c r="I50" i="26"/>
  <c r="J50" i="26" s="1"/>
  <c r="I51" i="26"/>
  <c r="J51" i="26" s="1"/>
  <c r="I36" i="26"/>
  <c r="J36" i="26" s="1"/>
  <c r="I33" i="26"/>
  <c r="J33" i="26" s="1"/>
  <c r="I30" i="26"/>
  <c r="J30" i="26" s="1"/>
  <c r="I28" i="26"/>
  <c r="J28" i="26" s="1"/>
  <c r="I25" i="26"/>
  <c r="J25" i="26" s="1"/>
  <c r="I26" i="26"/>
  <c r="J26" i="26" s="1"/>
  <c r="I24" i="26"/>
  <c r="J24" i="26" s="1"/>
  <c r="I21" i="26"/>
  <c r="J21" i="26" s="1"/>
  <c r="I20" i="26"/>
  <c r="J20" i="26" s="1"/>
  <c r="I17" i="26"/>
  <c r="J17" i="26" s="1"/>
  <c r="I18" i="26"/>
  <c r="J18" i="26" s="1"/>
  <c r="I16" i="26"/>
  <c r="J16" i="26" s="1"/>
  <c r="I13" i="26"/>
  <c r="J13" i="26" s="1"/>
  <c r="J12" i="26" s="1"/>
  <c r="J11" i="26" s="1"/>
  <c r="H4" i="26"/>
  <c r="K139" i="26" l="1"/>
  <c r="J19" i="26"/>
  <c r="J98" i="26"/>
  <c r="J27" i="26"/>
  <c r="J125" i="26"/>
  <c r="J122" i="26"/>
  <c r="J115" i="26"/>
  <c r="J107" i="26"/>
  <c r="J106" i="26" s="1"/>
  <c r="J95" i="26"/>
  <c r="J94" i="26" s="1"/>
  <c r="J89" i="26"/>
  <c r="J82" i="26"/>
  <c r="J64" i="26"/>
  <c r="J61" i="26"/>
  <c r="J58" i="26"/>
  <c r="J56" i="26"/>
  <c r="J52" i="26"/>
  <c r="J35" i="26"/>
  <c r="J32" i="26"/>
  <c r="J23" i="26"/>
  <c r="J15" i="26"/>
  <c r="J14" i="26" l="1"/>
  <c r="J34" i="26"/>
  <c r="J22" i="26"/>
  <c r="J55" i="26"/>
  <c r="K141" i="26" l="1"/>
  <c r="K132" i="26" l="1"/>
  <c r="K128" i="26"/>
  <c r="K131" i="26"/>
  <c r="K126" i="26"/>
  <c r="K138" i="26"/>
  <c r="K135" i="26"/>
  <c r="K127" i="26"/>
  <c r="K130" i="26"/>
  <c r="K137" i="26"/>
  <c r="K134" i="26"/>
  <c r="K136" i="26"/>
  <c r="K129" i="26"/>
  <c r="K133" i="26"/>
  <c r="D42" i="23"/>
  <c r="C42" i="23"/>
  <c r="D38" i="23"/>
  <c r="C38" i="23"/>
  <c r="D31" i="23"/>
  <c r="C31" i="23"/>
  <c r="D19" i="23"/>
  <c r="C19" i="23"/>
  <c r="K125" i="26" l="1"/>
  <c r="C35" i="27" s="1"/>
  <c r="D43" i="23"/>
  <c r="C43" i="23"/>
  <c r="H36" i="27" l="1"/>
  <c r="H37" i="27" s="1"/>
  <c r="G36" i="27"/>
  <c r="G37" i="27" s="1"/>
  <c r="I36" i="27"/>
  <c r="I37" i="27" s="1"/>
  <c r="D36" i="27"/>
  <c r="F36" i="27"/>
  <c r="F37" i="27" s="1"/>
  <c r="E36" i="27"/>
  <c r="E37" i="27" s="1"/>
  <c r="D37" i="27" l="1"/>
  <c r="D38" i="27" s="1"/>
  <c r="E38" i="27" s="1"/>
  <c r="F38" i="27" s="1"/>
  <c r="G38" i="27" s="1"/>
  <c r="H38" i="27" s="1"/>
  <c r="I38" i="27" s="1"/>
  <c r="J36" i="27"/>
  <c r="K81" i="26" l="1"/>
  <c r="K50" i="26"/>
  <c r="K51" i="26"/>
  <c r="K38" i="26"/>
  <c r="K69" i="26"/>
  <c r="K88" i="26"/>
  <c r="K72" i="26"/>
  <c r="K111" i="26"/>
  <c r="K124" i="26"/>
  <c r="K91" i="26"/>
  <c r="K85" i="26"/>
  <c r="K84" i="26"/>
  <c r="K116" i="26"/>
  <c r="K90" i="26"/>
  <c r="K87" i="26"/>
  <c r="K53" i="26"/>
  <c r="K121" i="26"/>
  <c r="K45" i="26"/>
  <c r="K96" i="26"/>
  <c r="K105" i="26"/>
  <c r="K33" i="26"/>
  <c r="K32" i="26" s="1"/>
  <c r="K109" i="26"/>
  <c r="K80" i="26"/>
  <c r="K28" i="26"/>
  <c r="K78" i="26"/>
  <c r="K100" i="26"/>
  <c r="K75" i="26"/>
  <c r="K46" i="26"/>
  <c r="K76" i="26"/>
  <c r="K103" i="26"/>
  <c r="K120" i="26"/>
  <c r="K97" i="26"/>
  <c r="K24" i="26"/>
  <c r="K65" i="26"/>
  <c r="K54" i="26"/>
  <c r="K39" i="26"/>
  <c r="K62" i="26"/>
  <c r="K61" i="26" s="1"/>
  <c r="K113" i="26"/>
  <c r="K117" i="26"/>
  <c r="K93" i="26"/>
  <c r="K63" i="26"/>
  <c r="K48" i="26"/>
  <c r="K112" i="26"/>
  <c r="K42" i="26"/>
  <c r="K114" i="26"/>
  <c r="K13" i="26"/>
  <c r="K12" i="26" s="1"/>
  <c r="K11" i="26" s="1"/>
  <c r="C9" i="27" s="1"/>
  <c r="K47" i="26"/>
  <c r="K77" i="26"/>
  <c r="K67" i="26"/>
  <c r="K70" i="26"/>
  <c r="K79" i="26"/>
  <c r="K118" i="26"/>
  <c r="K57" i="26"/>
  <c r="K56" i="26" s="1"/>
  <c r="K102" i="26"/>
  <c r="K71" i="26"/>
  <c r="K44" i="26"/>
  <c r="K25" i="26"/>
  <c r="K40" i="26"/>
  <c r="K119" i="26"/>
  <c r="K108" i="26"/>
  <c r="K36" i="26"/>
  <c r="K123" i="26"/>
  <c r="K122" i="26" s="1"/>
  <c r="C33" i="27" s="1"/>
  <c r="K37" i="26"/>
  <c r="K59" i="26"/>
  <c r="K58" i="26" s="1"/>
  <c r="K55" i="26" s="1"/>
  <c r="C17" i="27" s="1"/>
  <c r="K26" i="26"/>
  <c r="K73" i="26"/>
  <c r="K110" i="26"/>
  <c r="K74" i="26"/>
  <c r="K30" i="26"/>
  <c r="K101" i="26"/>
  <c r="K43" i="26"/>
  <c r="K99" i="26"/>
  <c r="K98" i="26" s="1"/>
  <c r="C29" i="27" s="1"/>
  <c r="K49" i="26"/>
  <c r="K92" i="26"/>
  <c r="K41" i="26"/>
  <c r="K66" i="26"/>
  <c r="K60" i="26"/>
  <c r="K83" i="26"/>
  <c r="K82" i="26" s="1"/>
  <c r="C21" i="27" s="1"/>
  <c r="H10" i="27" l="1"/>
  <c r="I10" i="27"/>
  <c r="C37" i="27"/>
  <c r="D10" i="27"/>
  <c r="J10" i="27" s="1"/>
  <c r="J37" i="27" s="1"/>
  <c r="F10" i="27"/>
  <c r="G10" i="27"/>
  <c r="E10" i="27"/>
  <c r="H34" i="27"/>
  <c r="I34" i="27"/>
  <c r="D34" i="27"/>
  <c r="J34" i="27" s="1"/>
  <c r="F34" i="27"/>
  <c r="G34" i="27"/>
  <c r="E34" i="27"/>
  <c r="H18" i="27"/>
  <c r="I18" i="27"/>
  <c r="G18" i="27"/>
  <c r="D18" i="27"/>
  <c r="J18" i="27" s="1"/>
  <c r="F18" i="27"/>
  <c r="E18" i="27"/>
  <c r="G22" i="27"/>
  <c r="E22" i="27"/>
  <c r="H22" i="27"/>
  <c r="I22" i="27"/>
  <c r="D22" i="27"/>
  <c r="J22" i="27" s="1"/>
  <c r="F22" i="27"/>
  <c r="H30" i="27"/>
  <c r="I30" i="27"/>
  <c r="F30" i="27"/>
  <c r="D30" i="27"/>
  <c r="J30" i="27" s="1"/>
  <c r="G30" i="27"/>
  <c r="E30" i="27"/>
  <c r="K52" i="26"/>
  <c r="K27" i="26"/>
  <c r="K86" i="26"/>
  <c r="C23" i="27" s="1"/>
  <c r="D24" i="27" s="1"/>
  <c r="J24" i="27" s="1"/>
  <c r="K115" i="26"/>
  <c r="K35" i="26"/>
  <c r="K107" i="26"/>
  <c r="K95" i="26"/>
  <c r="K94" i="26" s="1"/>
  <c r="C27" i="27" s="1"/>
  <c r="K64" i="26"/>
  <c r="C19" i="27" s="1"/>
  <c r="K89" i="26"/>
  <c r="C25" i="27" s="1"/>
  <c r="K23" i="26"/>
  <c r="K16" i="26"/>
  <c r="K18" i="26"/>
  <c r="K17" i="26"/>
  <c r="K20" i="26"/>
  <c r="K21" i="26"/>
  <c r="H20" i="27" l="1"/>
  <c r="G20" i="27"/>
  <c r="I20" i="27"/>
  <c r="F20" i="27"/>
  <c r="D20" i="27"/>
  <c r="J20" i="27" s="1"/>
  <c r="E20" i="27"/>
  <c r="H28" i="27"/>
  <c r="F28" i="27"/>
  <c r="I28" i="27"/>
  <c r="G28" i="27"/>
  <c r="D28" i="27"/>
  <c r="J28" i="27" s="1"/>
  <c r="E28" i="27"/>
  <c r="K34" i="26"/>
  <c r="C15" i="27" s="1"/>
  <c r="D16" i="27" s="1"/>
  <c r="J16" i="27" s="1"/>
  <c r="H26" i="27"/>
  <c r="I26" i="27"/>
  <c r="F26" i="27"/>
  <c r="D26" i="27"/>
  <c r="J26" i="27" s="1"/>
  <c r="E26" i="27"/>
  <c r="G26" i="27"/>
  <c r="K106" i="26"/>
  <c r="C31" i="27" s="1"/>
  <c r="K22" i="26"/>
  <c r="C13" i="27" s="1"/>
  <c r="K19" i="26"/>
  <c r="K15" i="26"/>
  <c r="K14" i="26" s="1"/>
  <c r="K142" i="26" l="1"/>
  <c r="K140" i="26" s="1"/>
  <c r="C11" i="27"/>
  <c r="H32" i="27"/>
  <c r="I32" i="27"/>
  <c r="D32" i="27"/>
  <c r="J32" i="27" s="1"/>
  <c r="F32" i="27"/>
  <c r="G32" i="27"/>
  <c r="E32" i="27"/>
  <c r="H14" i="27"/>
  <c r="I14" i="27"/>
  <c r="D14" i="27"/>
  <c r="J14" i="27" s="1"/>
  <c r="G14" i="27"/>
  <c r="F14" i="27"/>
  <c r="E14" i="27"/>
  <c r="G12" i="27" l="1"/>
  <c r="E12" i="27"/>
  <c r="H12" i="27"/>
  <c r="I12" i="27"/>
  <c r="D12" i="27"/>
  <c r="J12" i="27" s="1"/>
  <c r="F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tc={4824556F-D21F-4BB9-A325-5EF25F965813}</author>
  </authors>
  <commentList>
    <comment ref="B13" authorId="0" shapeId="0" xr:uid="{4824556F-D21F-4BB9-A325-5EF25F965813}">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Verificar Legislação tributária para o município de Santa Maria/RS
</t>
      </text>
    </comment>
  </commentList>
</comments>
</file>

<file path=xl/sharedStrings.xml><?xml version="1.0" encoding="utf-8"?>
<sst xmlns="http://schemas.openxmlformats.org/spreadsheetml/2006/main" count="769" uniqueCount="526">
  <si>
    <t>LOCAL:</t>
  </si>
  <si>
    <t>SERVIÇOS COMPLEMENTARES</t>
  </si>
  <si>
    <t>SERVIÇOS PRELIMINARES</t>
  </si>
  <si>
    <t>CANTEIRO DE OBRAS</t>
  </si>
  <si>
    <t>ESQUADRIAS/ FERRAGENS/ VIDROS</t>
  </si>
  <si>
    <t>PINTURAS</t>
  </si>
  <si>
    <t>COMPOSIÇÃO DO BDI</t>
  </si>
  <si>
    <t>Valor total da Obra sem BDI</t>
  </si>
  <si>
    <t>%</t>
  </si>
  <si>
    <t>Valor de material</t>
  </si>
  <si>
    <t>Valor de mão de obra</t>
  </si>
  <si>
    <t>ISS da cidade (1)</t>
  </si>
  <si>
    <t>% ISS sobre a obra (2)</t>
  </si>
  <si>
    <t>A) ADMINISTRAÇÃO CENTRAL</t>
  </si>
  <si>
    <t>B) SEGURO + GARANTIA</t>
  </si>
  <si>
    <t>C) RISCOS</t>
  </si>
  <si>
    <t>D)DESPESAS FINANCEIRAS</t>
  </si>
  <si>
    <t>E) LUCRO</t>
  </si>
  <si>
    <t>F) PIS</t>
  </si>
  <si>
    <t>G) COFINS</t>
  </si>
  <si>
    <t>H) ISS</t>
  </si>
  <si>
    <t>TOTAL</t>
  </si>
  <si>
    <t>Cidade, dia de mês de ano</t>
  </si>
  <si>
    <t xml:space="preserve">FULANO BELTRANO SICRANO DE TAL </t>
  </si>
  <si>
    <t>ENG. CIVIL – CREA XX XXXXXX</t>
  </si>
  <si>
    <t>UN</t>
  </si>
  <si>
    <t>H</t>
  </si>
  <si>
    <t>M</t>
  </si>
  <si>
    <t>M2</t>
  </si>
  <si>
    <t>B</t>
  </si>
  <si>
    <t xml:space="preserve">COMPOSIÇÃO DO BDI ADOTADO </t>
  </si>
  <si>
    <t xml:space="preserve">OBJETO: </t>
  </si>
  <si>
    <t xml:space="preserve">DATA: </t>
  </si>
  <si>
    <t>SINAPI</t>
  </si>
  <si>
    <t>Total</t>
  </si>
  <si>
    <t>HOSPITAL</t>
  </si>
  <si>
    <t>TÉCNICO EM SEGURANÇA DO TRABALHO COM ENCARGOS COMPLEMENTARES</t>
  </si>
  <si>
    <t>FORNECIMENTO E INSTALAÇÃO DE PLACA DE OBRA COM CHAPA GALVANIZADA E ESTRUTURA DE MADEIRA. AF_03/2022_PS</t>
  </si>
  <si>
    <t>D</t>
  </si>
  <si>
    <t>LOGO EMPRESA</t>
  </si>
  <si>
    <t>INSERIR LOGO EMPRESA</t>
  </si>
  <si>
    <t>INSERIR NOME DA EMPRESA XXXXXXXXXXXX</t>
  </si>
  <si>
    <t xml:space="preserve">EMPRESA BRASILEIRA DE SERVIÇOS HOSPITALARES - EBSERH                                                                                                                                                      HOSPITAL UNIVERSITÁRIO DE SANTA MARIA - HUSM/UFSM                                                                                                                                                             SANTA MARIA/RS    </t>
  </si>
  <si>
    <t>Proposta Edital XX/XXXX</t>
  </si>
  <si>
    <t>SANTA MARIA/RS</t>
  </si>
  <si>
    <r>
      <t xml:space="preserve">_______________________________________________________________
</t>
    </r>
    <r>
      <rPr>
        <sz val="10"/>
        <color rgb="FF008A00"/>
        <rFont val="Arial"/>
        <family val="2"/>
      </rPr>
      <t>FULANO BELTRANO SICRANO DE TAL 
ENG. xXXXXXX – CREA XX XXXXXX
Cargo e Função</t>
    </r>
  </si>
  <si>
    <t>1.1</t>
  </si>
  <si>
    <t>2.1</t>
  </si>
  <si>
    <t>2.2</t>
  </si>
  <si>
    <t>3.1</t>
  </si>
  <si>
    <t>3.2</t>
  </si>
  <si>
    <t>3.3</t>
  </si>
  <si>
    <t>4.1</t>
  </si>
  <si>
    <t>4.2</t>
  </si>
  <si>
    <t>5.1</t>
  </si>
  <si>
    <t>M3</t>
  </si>
  <si>
    <t>5.2</t>
  </si>
  <si>
    <t>5.3</t>
  </si>
  <si>
    <t>6.1</t>
  </si>
  <si>
    <t>6.2</t>
  </si>
  <si>
    <t>6.3</t>
  </si>
  <si>
    <t>6.4</t>
  </si>
  <si>
    <t>6.5</t>
  </si>
  <si>
    <t>6.6</t>
  </si>
  <si>
    <t>6.7</t>
  </si>
  <si>
    <t>6.8</t>
  </si>
  <si>
    <t>6.9</t>
  </si>
  <si>
    <t>6.10</t>
  </si>
  <si>
    <t>6.11</t>
  </si>
  <si>
    <t>6.12</t>
  </si>
  <si>
    <t>6.13</t>
  </si>
  <si>
    <t>6.14</t>
  </si>
  <si>
    <t>6.15</t>
  </si>
  <si>
    <t>6.16</t>
  </si>
  <si>
    <t>7.1</t>
  </si>
  <si>
    <t>8.1</t>
  </si>
  <si>
    <t>8.2</t>
  </si>
  <si>
    <t>9.1</t>
  </si>
  <si>
    <t>10.1</t>
  </si>
  <si>
    <t>10.1.1</t>
  </si>
  <si>
    <t>10.1.2</t>
  </si>
  <si>
    <t>PAREDE COM SISTEMA EM CHAPAS DE GESSO PARA DRYWALL, USO INTERNO, COM DUAS FACES SIMPLES E ESTRUTURA METÁLICA COM GUIAS SIMPLES PARA PAREDES COM ÁREA LÍQUIDA MAIOR OU IGUAL A 6 M2, COM VÃOS. AF_07/2023_PS</t>
  </si>
  <si>
    <t>IMPERMEABILIZAÇÃO DE SUPERFÍCIE COM ARGAMASSA POLIMÉRICA / MEMBRANA ACRÍLICA, 3 DEMÃOS. AF_09/2023</t>
  </si>
  <si>
    <t>PINTURA LÁTEX ACRÍLICA PREMIUM, APLICAÇÃO MANUAL EM PAREDES, DUAS DEMÃOS. AF_04/2023</t>
  </si>
  <si>
    <t>EMASSAMENTO COM MASSA LÁTEX, APLICAÇÃO EM TETO, UMA DEMÃO, LIXAMENTO MANUAL. AF_04/2023</t>
  </si>
  <si>
    <t>11.1</t>
  </si>
  <si>
    <t>11.2</t>
  </si>
  <si>
    <t>11.3</t>
  </si>
  <si>
    <t>11.4</t>
  </si>
  <si>
    <t>11.5</t>
  </si>
  <si>
    <t>11.6</t>
  </si>
  <si>
    <t>12.1</t>
  </si>
  <si>
    <t>12.1.1</t>
  </si>
  <si>
    <t>12.1.2</t>
  </si>
  <si>
    <t>12.1.3</t>
  </si>
  <si>
    <t>12.1.4</t>
  </si>
  <si>
    <t>12.1.5</t>
  </si>
  <si>
    <t>12.1.6</t>
  </si>
  <si>
    <t>12.1.7</t>
  </si>
  <si>
    <t>12.2</t>
  </si>
  <si>
    <t>12.2.1</t>
  </si>
  <si>
    <t>12.2.2</t>
  </si>
  <si>
    <t>12.2.3</t>
  </si>
  <si>
    <t>12.2.4</t>
  </si>
  <si>
    <t>12.2.5</t>
  </si>
  <si>
    <t>12.2.6</t>
  </si>
  <si>
    <t>13.1</t>
  </si>
  <si>
    <t>13.2</t>
  </si>
  <si>
    <t>14.1</t>
  </si>
  <si>
    <t>14.2</t>
  </si>
  <si>
    <t>14.3</t>
  </si>
  <si>
    <t>14.4</t>
  </si>
  <si>
    <t>14.5</t>
  </si>
  <si>
    <t xml:space="preserve">(1) Decreto Nº 15.416, de 20 de dezembro de 2006
(2) Lei Complementar nº 07, de 07 de dezembro de 1973                                     </t>
  </si>
  <si>
    <t>___%</t>
  </si>
  <si>
    <t>I) CPRB * (Valor de 4,5% para opção da mão de obra desonerado ou 0% para não desonerada)</t>
  </si>
  <si>
    <t xml:space="preserve">Empresa não é Optante pelo Simples Nacional.
(*)utiliza a mão de obra onerada (CPRB=0,0%)"   
</t>
  </si>
  <si>
    <t>Observação:</t>
  </si>
  <si>
    <t>NOME EMPRESA</t>
  </si>
  <si>
    <t>COMPOSIÇÃO DO BDI DIFERENCIADO</t>
  </si>
  <si>
    <t>F) PIS*</t>
  </si>
  <si>
    <t>G) COFINS*</t>
  </si>
  <si>
    <t>__%</t>
  </si>
  <si>
    <r>
      <rPr>
        <sz val="10.5"/>
        <rFont val="Times New Roman"/>
        <family val="1"/>
      </rPr>
      <t>CÓDIGO</t>
    </r>
  </si>
  <si>
    <r>
      <rPr>
        <sz val="10.5"/>
        <rFont val="Times New Roman"/>
        <family val="1"/>
      </rPr>
      <t>DESCRIÇÃO</t>
    </r>
  </si>
  <si>
    <r>
      <rPr>
        <b/>
        <sz val="10.5"/>
        <color rgb="FFFF0000"/>
        <rFont val="Times New Roman"/>
        <family val="1"/>
      </rPr>
      <t>Onerado-Padrão ou Desonerado!</t>
    </r>
  </si>
  <si>
    <r>
      <rPr>
        <sz val="10.5"/>
        <rFont val="Times New Roman"/>
        <family val="1"/>
      </rPr>
      <t>HORISTA</t>
    </r>
  </si>
  <si>
    <r>
      <rPr>
        <sz val="10.5"/>
        <rFont val="Times New Roman"/>
        <family val="1"/>
      </rPr>
      <t>MENSALISTA</t>
    </r>
  </si>
  <si>
    <r>
      <rPr>
        <sz val="10.5"/>
        <rFont val="Times New Roman"/>
        <family val="1"/>
      </rPr>
      <t>Al</t>
    </r>
  </si>
  <si>
    <r>
      <rPr>
        <sz val="10.5"/>
        <rFont val="Times New Roman"/>
        <family val="1"/>
      </rPr>
      <t>INSS</t>
    </r>
  </si>
  <si>
    <r>
      <rPr>
        <sz val="10.5"/>
        <rFont val="Times New Roman"/>
        <family val="1"/>
      </rPr>
      <t>A2</t>
    </r>
  </si>
  <si>
    <r>
      <rPr>
        <sz val="10.5"/>
        <rFont val="Times New Roman"/>
        <family val="1"/>
      </rPr>
      <t>SESI</t>
    </r>
  </si>
  <si>
    <r>
      <rPr>
        <sz val="10.5"/>
        <rFont val="Times New Roman"/>
        <family val="1"/>
      </rPr>
      <t>A3</t>
    </r>
  </si>
  <si>
    <r>
      <rPr>
        <sz val="10.5"/>
        <rFont val="Times New Roman"/>
        <family val="1"/>
      </rPr>
      <t>SENAI</t>
    </r>
  </si>
  <si>
    <r>
      <rPr>
        <sz val="10.5"/>
        <rFont val="Times New Roman"/>
        <family val="1"/>
      </rPr>
      <t>A4</t>
    </r>
  </si>
  <si>
    <r>
      <rPr>
        <sz val="10.5"/>
        <rFont val="Times New Roman"/>
        <family val="1"/>
      </rPr>
      <t>INCRA</t>
    </r>
  </si>
  <si>
    <r>
      <rPr>
        <sz val="10.5"/>
        <rFont val="Times New Roman"/>
        <family val="1"/>
      </rPr>
      <t>AS</t>
    </r>
  </si>
  <si>
    <r>
      <rPr>
        <sz val="10.5"/>
        <rFont val="Times New Roman"/>
        <family val="1"/>
      </rPr>
      <t>SEBRAE</t>
    </r>
  </si>
  <si>
    <r>
      <rPr>
        <sz val="10.5"/>
        <rFont val="Times New Roman"/>
        <family val="1"/>
      </rPr>
      <t>A6</t>
    </r>
  </si>
  <si>
    <r>
      <rPr>
        <sz val="10.5"/>
        <rFont val="Times New Roman"/>
        <family val="1"/>
      </rPr>
      <t>Salario Educacao</t>
    </r>
  </si>
  <si>
    <r>
      <rPr>
        <sz val="10.5"/>
        <rFont val="Times New Roman"/>
        <family val="1"/>
      </rPr>
      <t>A7</t>
    </r>
  </si>
  <si>
    <r>
      <rPr>
        <sz val="10.5"/>
        <rFont val="Times New Roman"/>
        <family val="1"/>
      </rPr>
      <t>Seguro Contra Acidentes deTrabalho</t>
    </r>
  </si>
  <si>
    <r>
      <rPr>
        <sz val="10.5"/>
        <rFont val="Times New Roman"/>
        <family val="1"/>
      </rPr>
      <t>A8</t>
    </r>
  </si>
  <si>
    <r>
      <rPr>
        <sz val="10.5"/>
        <rFont val="Times New Roman"/>
        <family val="1"/>
      </rPr>
      <t>FGTS</t>
    </r>
  </si>
  <si>
    <r>
      <rPr>
        <sz val="10.5"/>
        <rFont val="Times New Roman"/>
        <family val="1"/>
      </rPr>
      <t>A9</t>
    </r>
  </si>
  <si>
    <r>
      <rPr>
        <sz val="10.5"/>
        <rFont val="Times New Roman"/>
        <family val="1"/>
      </rPr>
      <t>SECONCI</t>
    </r>
  </si>
  <si>
    <r>
      <rPr>
        <sz val="10.5"/>
        <rFont val="Times New Roman"/>
        <family val="1"/>
      </rPr>
      <t>A</t>
    </r>
  </si>
  <si>
    <r>
      <rPr>
        <sz val="10.5"/>
        <rFont val="Times New Roman"/>
        <family val="1"/>
      </rPr>
      <t>Total</t>
    </r>
  </si>
  <si>
    <r>
      <rPr>
        <sz val="10.5"/>
        <rFont val="Times New Roman"/>
        <family val="1"/>
      </rPr>
      <t>B1</t>
    </r>
  </si>
  <si>
    <r>
      <rPr>
        <sz val="10.5"/>
        <rFont val="Times New Roman"/>
        <family val="1"/>
      </rPr>
      <t>Repouso Semanal Remunerado</t>
    </r>
  </si>
  <si>
    <r>
      <rPr>
        <sz val="10.5"/>
        <rFont val="Times New Roman"/>
        <family val="1"/>
      </rPr>
      <t>Nao incide</t>
    </r>
  </si>
  <si>
    <r>
      <rPr>
        <sz val="10.5"/>
        <rFont val="Times New Roman"/>
        <family val="1"/>
      </rPr>
      <t>B2</t>
    </r>
  </si>
  <si>
    <r>
      <rPr>
        <sz val="10.5"/>
        <rFont val="Times New Roman"/>
        <family val="1"/>
      </rPr>
      <t>Feriados</t>
    </r>
  </si>
  <si>
    <r>
      <rPr>
        <sz val="10.5"/>
        <rFont val="Times New Roman"/>
        <family val="1"/>
      </rPr>
      <t>B3</t>
    </r>
  </si>
  <si>
    <r>
      <rPr>
        <sz val="10.5"/>
        <rFont val="Times New Roman"/>
        <family val="1"/>
      </rPr>
      <t>Auxílio - Enfermidade</t>
    </r>
  </si>
  <si>
    <r>
      <rPr>
        <sz val="10.5"/>
        <rFont val="Times New Roman"/>
        <family val="1"/>
      </rPr>
      <t>B4</t>
    </r>
  </si>
  <si>
    <r>
      <rPr>
        <sz val="10.5"/>
        <rFont val="Times New Roman"/>
        <family val="1"/>
      </rPr>
      <t>13º Salário</t>
    </r>
  </si>
  <si>
    <r>
      <rPr>
        <sz val="10.5"/>
        <rFont val="Times New Roman"/>
        <family val="1"/>
      </rPr>
      <t>B5</t>
    </r>
  </si>
  <si>
    <r>
      <rPr>
        <sz val="10.5"/>
        <rFont val="Times New Roman"/>
        <family val="1"/>
      </rPr>
      <t>Licença Paternidade</t>
    </r>
  </si>
  <si>
    <r>
      <rPr>
        <sz val="10.5"/>
        <rFont val="Times New Roman"/>
        <family val="1"/>
      </rPr>
      <t>B6</t>
    </r>
  </si>
  <si>
    <r>
      <rPr>
        <sz val="10.5"/>
        <rFont val="Times New Roman"/>
        <family val="1"/>
      </rPr>
      <t>Faltas Justificadas</t>
    </r>
  </si>
  <si>
    <r>
      <rPr>
        <sz val="10.5"/>
        <rFont val="Times New Roman"/>
        <family val="1"/>
      </rPr>
      <t>B7</t>
    </r>
  </si>
  <si>
    <r>
      <rPr>
        <sz val="10.5"/>
        <rFont val="Times New Roman"/>
        <family val="1"/>
      </rPr>
      <t>Dias de Chuvas</t>
    </r>
  </si>
  <si>
    <r>
      <rPr>
        <sz val="10.5"/>
        <rFont val="Times New Roman"/>
        <family val="1"/>
      </rPr>
      <t>B8</t>
    </r>
  </si>
  <si>
    <r>
      <rPr>
        <sz val="10.5"/>
        <rFont val="Times New Roman"/>
        <family val="1"/>
      </rPr>
      <t>Auxílio AcidentedeTrabalho</t>
    </r>
  </si>
  <si>
    <r>
      <rPr>
        <sz val="10.5"/>
        <rFont val="Times New Roman"/>
        <family val="1"/>
      </rPr>
      <t>B9</t>
    </r>
  </si>
  <si>
    <r>
      <rPr>
        <sz val="10.5"/>
        <rFont val="Times New Roman"/>
        <family val="1"/>
      </rPr>
      <t>Férias Gozadas</t>
    </r>
  </si>
  <si>
    <r>
      <rPr>
        <sz val="10.5"/>
        <rFont val="Times New Roman"/>
        <family val="1"/>
      </rPr>
      <t>B10</t>
    </r>
  </si>
  <si>
    <r>
      <rPr>
        <sz val="10.5"/>
        <rFont val="Times New Roman"/>
        <family val="1"/>
      </rPr>
      <t>Salário Maternidade</t>
    </r>
  </si>
  <si>
    <r>
      <rPr>
        <sz val="10.5"/>
        <rFont val="Times New Roman"/>
        <family val="1"/>
      </rPr>
      <t>Cl</t>
    </r>
  </si>
  <si>
    <r>
      <rPr>
        <sz val="10.5"/>
        <rFont val="Times New Roman"/>
        <family val="1"/>
      </rPr>
      <t>Aviso Prévio Indenizado</t>
    </r>
  </si>
  <si>
    <r>
      <rPr>
        <sz val="10.5"/>
        <rFont val="Times New Roman"/>
        <family val="1"/>
      </rPr>
      <t>C2</t>
    </r>
  </si>
  <si>
    <r>
      <rPr>
        <sz val="10.5"/>
        <rFont val="Times New Roman"/>
        <family val="1"/>
      </rPr>
      <t>Aviso Prévio Trabalhado</t>
    </r>
  </si>
  <si>
    <r>
      <rPr>
        <sz val="10.5"/>
        <rFont val="Times New Roman"/>
        <family val="1"/>
      </rPr>
      <t>C3</t>
    </r>
  </si>
  <si>
    <r>
      <rPr>
        <sz val="10.5"/>
        <rFont val="Times New Roman"/>
        <family val="1"/>
      </rPr>
      <t>Férias Indenizadas</t>
    </r>
  </si>
  <si>
    <r>
      <rPr>
        <sz val="10.5"/>
        <rFont val="Times New Roman"/>
        <family val="1"/>
      </rPr>
      <t>C4</t>
    </r>
  </si>
  <si>
    <r>
      <rPr>
        <sz val="10.5"/>
        <rFont val="Times New Roman"/>
        <family val="1"/>
      </rPr>
      <t>Depósito Rescisão Sem Justa Causa</t>
    </r>
  </si>
  <si>
    <r>
      <rPr>
        <sz val="10.5"/>
        <rFont val="Times New Roman"/>
        <family val="1"/>
      </rPr>
      <t>C5</t>
    </r>
  </si>
  <si>
    <r>
      <rPr>
        <sz val="10.5"/>
        <rFont val="Times New Roman"/>
        <family val="1"/>
      </rPr>
      <t>Indenização Adicional</t>
    </r>
  </si>
  <si>
    <r>
      <rPr>
        <sz val="10.5"/>
        <rFont val="Times New Roman"/>
        <family val="1"/>
      </rPr>
      <t>D1</t>
    </r>
  </si>
  <si>
    <r>
      <rPr>
        <sz val="10.5"/>
        <rFont val="Times New Roman"/>
        <family val="1"/>
      </rPr>
      <t>Reincidencia de Grupo A sobre Grupo B</t>
    </r>
  </si>
  <si>
    <r>
      <rPr>
        <sz val="10.5"/>
        <rFont val="Times New Roman"/>
        <family val="1"/>
      </rPr>
      <t>D2</t>
    </r>
  </si>
  <si>
    <r>
      <rPr>
        <sz val="10.5"/>
        <rFont val="Times New Roman"/>
        <family val="1"/>
      </rPr>
      <t>Reincidência de Grupo A sobre Aviso Prévio Trabalhado e Reincidência do FGTS sobre Aviso Prévio Indenizado</t>
    </r>
  </si>
  <si>
    <t>C</t>
  </si>
  <si>
    <t>FUNDO SELADOR ACRÍLICO, APLICAÇÃO MANUAL EM PAREDE, UMA DEMÃO. AF_04/2023</t>
  </si>
  <si>
    <t>FUNDO SELADOR ACRÍLICO, APLICAÇÃO MANUAL EM TETO, UMA DEMÃO. AF_04/2023</t>
  </si>
  <si>
    <t>RALO SIFONADO, PVC, DN 100 X 40 MM, JUNTA SOLDÁVEL, FORNECIDO E INSTALADO EM RAMAL DE DESCARGA OU EM RAMAL DE ESGOTO SANITÁRIO. AF_08/2022</t>
  </si>
  <si>
    <t>MÊS</t>
  </si>
  <si>
    <t>IMPORTANTE</t>
  </si>
  <si>
    <t xml:space="preserve">Preencher nesta ordem: </t>
  </si>
  <si>
    <t>Os demais campos das planilhas estão preenchidos ou são de cálculo automático.</t>
  </si>
  <si>
    <t>A licitante deverá preencher somente os campos onde as células não foram bloqueadas</t>
  </si>
  <si>
    <t>CIDADE/XX, XX de XXXXX de 2025</t>
  </si>
  <si>
    <t xml:space="preserve">REVITALIZAÇÃO DA ÁREA FÍSICA DOS SERVIÇOS DE ONCOLOGIA PEDIÁTRICA (CTCRIAC) E TRANSPLANTE DE MEDULA ÓSSEA (CTMO), HUSM/UFSM-EBSERH </t>
  </si>
  <si>
    <t xml:space="preserve">PROPOSTA ORÇAMENTÁRIA, EDITAL XX/XXXX </t>
  </si>
  <si>
    <t>REVITALIZAÇÃO DA ÁREA FÍSICA DOS SERVIÇOS DE ONCOLOGIA PEDIÁTRICA (CTCRIAC) E TRANSPLANTE DE MEDULA ÓSSEA (CTMO), HUSM/UFSM-EBSERH</t>
  </si>
  <si>
    <t>1.1.1</t>
  </si>
  <si>
    <t>COM-77330641</t>
  </si>
  <si>
    <t>PROGRAMA DE GESTÃO DE RISCOS (PGR) - INCLUSIVE ART DE PROJETOE EXECUÇÃO - REF. HUSM/UFSM-EBSERH</t>
  </si>
  <si>
    <t>UNID</t>
  </si>
  <si>
    <t>HOSPITAL UNIVERSITÁRIO DE SANTA MARIA</t>
  </si>
  <si>
    <t>Area Equivalente:</t>
  </si>
  <si>
    <t>BDI:</t>
  </si>
  <si>
    <t>BDI Dif:</t>
  </si>
  <si>
    <t>ITEM</t>
  </si>
  <si>
    <t>CÓDIGO</t>
  </si>
  <si>
    <t>DESCRIÇÃO</t>
  </si>
  <si>
    <t>FONTE</t>
  </si>
  <si>
    <t>UND</t>
  </si>
  <si>
    <t>QTD</t>
  </si>
  <si>
    <t>CUSTO DIRETO (R$)</t>
  </si>
  <si>
    <t>PREÇO
UNITÁRIO (R$)</t>
  </si>
  <si>
    <t>PREÇO
TOTAL SEM BDI (R$)</t>
  </si>
  <si>
    <t>PREÇO
TOTAL COM BDI (R$)</t>
  </si>
  <si>
    <t>MÃO DE OBRA</t>
  </si>
  <si>
    <t>MATERIAL</t>
  </si>
  <si>
    <t>1</t>
  </si>
  <si>
    <t>SERVIÇOS TÉCNICOS-PROFISSIONAIS</t>
  </si>
  <si>
    <t>ESTUDOS E PROJETOS</t>
  </si>
  <si>
    <t>HUSM-UFSM</t>
  </si>
  <si>
    <t>2</t>
  </si>
  <si>
    <t>SERVIÇOS AUXILIARES E ADMINISTRATIVOS</t>
  </si>
  <si>
    <t>PESSOAL</t>
  </si>
  <si>
    <t>2.1.1</t>
  </si>
  <si>
    <t>90777</t>
  </si>
  <si>
    <t>ENGENHEIRO CIVIL DE OBRA JUNIOR COM ENCARGOS COMPLEMENTARES</t>
  </si>
  <si>
    <t>2.1.2</t>
  </si>
  <si>
    <t>90776</t>
  </si>
  <si>
    <t>ENCARREGADO GERAL COM ENCARGOS COMPLEMENTARES</t>
  </si>
  <si>
    <t>2.1.3</t>
  </si>
  <si>
    <t>100309</t>
  </si>
  <si>
    <t>MÁQUINAS E EQUIPAMENTOS</t>
  </si>
  <si>
    <t>2.2.1</t>
  </si>
  <si>
    <t>97064</t>
  </si>
  <si>
    <t>MONTAGEM E DESMONTAGEM DE ANDAIME TUBULAR TIPO "TORRE" (EXCLUSIVE ANDAIME E LIMPEZA). AF_03/2024</t>
  </si>
  <si>
    <t>2.2.2</t>
  </si>
  <si>
    <t>00010527</t>
  </si>
  <si>
    <t>LOCACAO DE ANDAIME METALICO TUBULAR DE ENCAIXE, TIPO DE TORRE, CADA PAINEL COM LARGURA DE 1 ATE 1,5 M E ALTURA DE *1,00* M, INCLUINDO DIAGONAL, BARRAS DE LIGACAO, SAPATAS OU RODIZIOS E DEMAIS ITENS NECESSARIOS A MONTAGEM (NAO INCLUI INSTALACAO)</t>
  </si>
  <si>
    <t>MXMES</t>
  </si>
  <si>
    <t>3</t>
  </si>
  <si>
    <t>LIMPEZAS</t>
  </si>
  <si>
    <t>3.1.1</t>
  </si>
  <si>
    <t>99803</t>
  </si>
  <si>
    <t>LIMPEZA DE PISO CERÂMICO OU PORCELANATO COM PANO ÚMIDO. AF_04/2019</t>
  </si>
  <si>
    <t>3.1.2</t>
  </si>
  <si>
    <t>99806</t>
  </si>
  <si>
    <t>LIMPEZA DE REVESTIMENTO CERÂMICO EM PAREDE COM PANO ÚMIDO AF_04/2019</t>
  </si>
  <si>
    <t>3.1.3</t>
  </si>
  <si>
    <t>99822</t>
  </si>
  <si>
    <t>LIMPEZA DE PORTA DE MADEIRA. AF_04/2019</t>
  </si>
  <si>
    <t>TAXAS IMPOSTOS E LICENÇAS</t>
  </si>
  <si>
    <t>3.2.1</t>
  </si>
  <si>
    <t>HUSM/UFSM 004</t>
  </si>
  <si>
    <t>ART DE PROJETO (REF: CREA RS 2024)</t>
  </si>
  <si>
    <t>PRÓPRIA</t>
  </si>
  <si>
    <t>3.2.2</t>
  </si>
  <si>
    <t>HUSM/UFSM 003</t>
  </si>
  <si>
    <t>ART DE EXECUÇÃO DE OBRA (REF: CREA RS 2024)</t>
  </si>
  <si>
    <t>COMO CONSTRUÍDO (AS BUILT)</t>
  </si>
  <si>
    <t>3.3.1</t>
  </si>
  <si>
    <t>COM-57370037</t>
  </si>
  <si>
    <t>AS BUILT. CONTEMPLANDO TODOS OS DESENHOS QUE SOFRERAM ALTERAÇÕES DURANTE A OBRA. (REF: I07325 ORSE)</t>
  </si>
  <si>
    <t>M²</t>
  </si>
  <si>
    <t>4</t>
  </si>
  <si>
    <t>SERVIÇOS DE DEMOLIÇÕES E REMOÇÕES</t>
  </si>
  <si>
    <t>4.1.1</t>
  </si>
  <si>
    <t>97663</t>
  </si>
  <si>
    <t>REMOÇÃO DE LOUÇAS, DE FORMA MANUAL, SEM REAPROVEITAMENTO. AF_09/2023</t>
  </si>
  <si>
    <t>4.1.2</t>
  </si>
  <si>
    <t>COM-48752783</t>
  </si>
  <si>
    <t>REMOÇÃO DE LOUÇAS (LAVATÓRIO, BANHEIRA, PIA, VASO SANITÁRIO, TANQUE), COM REAPROVEITAMENTO, INCLUSIVE AFASTAMENTO E EMPILHAMENTO, EXCLUSIVE TRANSPORTE E RETIRADA DO MATERIAL REMOVIDO NÃO REAPROVEITÁVEL (REF: ED-48467 SETOP)</t>
  </si>
  <si>
    <t>4.1.3</t>
  </si>
  <si>
    <t>97666</t>
  </si>
  <si>
    <t>REMOÇÃO DE METAIS SANITÁRIOS, DE FORMA MANUAL, SEM REAPROVEITAMENTO. AF_09/2023</t>
  </si>
  <si>
    <t>4.1.4</t>
  </si>
  <si>
    <t>COM-74527948</t>
  </si>
  <si>
    <t>REMOÇÃO MANUAL DE TORNEIRA COM SENSOR AUTOMÁTICO COM REAPROVEITAMENTO, INCLUO REINSTALAÇÃO (REF: ED-48471 SETOP E 100854 SINAPI)</t>
  </si>
  <si>
    <t>4.1.5</t>
  </si>
  <si>
    <t>COM-14025847</t>
  </si>
  <si>
    <t>REMOÇÃO MANUAL DEBOX DE BANHEIRO, SEM REAPROVEITAMENTO, AFASTAMENTO E EMPILHAMENTO, EXCLUSIVE TRANSPORTE E RETIRADA DO MATERIAL REMOVIDO NÃO REAPROVEITÁVEL (REF: ED-48516 SETOP)</t>
  </si>
  <si>
    <t>m²</t>
  </si>
  <si>
    <t>4.1.6</t>
  </si>
  <si>
    <t>97622</t>
  </si>
  <si>
    <t>DEMOLIÇÃO DE ALVENARIA DE BLOCO FURADO, DE FORMA MANUAL, SEM REAPROVEITAMENTO. AF_09/2023</t>
  </si>
  <si>
    <t>4.1.7</t>
  </si>
  <si>
    <t>97634</t>
  </si>
  <si>
    <t>DEMOLIÇÃO DE REVESTIMENTO CERÂMICO, DE FORMA MECANIZADA COM MARTELETE, SEM REAPROVEITAMENTO. AF_09/2023</t>
  </si>
  <si>
    <t>4.1.8</t>
  </si>
  <si>
    <t>97638</t>
  </si>
  <si>
    <t>REMOÇÃO DE CHAPAS E PERFIS DE DRYWALL, DE FORMA MANUAL, SEM REAPROVEITAMENTO. AF_09/2023</t>
  </si>
  <si>
    <t>4.1.9</t>
  </si>
  <si>
    <t>COM-50934209</t>
  </si>
  <si>
    <t>REMOÇÃO DE DIVISÓRIAS DE MADEIRA, EUCATEX, DURATEX OU SIMILAR (REF: SC 05.05.2500 SCO)</t>
  </si>
  <si>
    <t>4.1.10</t>
  </si>
  <si>
    <t>97644</t>
  </si>
  <si>
    <t>REMOÇÃO DE PORTAS, DE FORMA MANUAL, SEM REAPROVEITAMENTO. AF_09/2023</t>
  </si>
  <si>
    <t>4.1.11</t>
  </si>
  <si>
    <t>102190</t>
  </si>
  <si>
    <t>REMOÇÃO DE VIDRO LISO COMUM DE ESQUADRIA COM BAGUETE DE MADEIRA. AF_01/2021</t>
  </si>
  <si>
    <t>4.1.12</t>
  </si>
  <si>
    <t>COM-47063486</t>
  </si>
  <si>
    <t>REMOÇÃO DE PISO VINÍLICO EXISTENTE INCLUSIVE DE TODA A COLA BETUMINOSA (REF: COTAÇÃO)</t>
  </si>
  <si>
    <t>4.1.13</t>
  </si>
  <si>
    <t>COM-45403108</t>
  </si>
  <si>
    <t>DEMOLIÇÃO DE PISO CIMENTADO OU CONTRAPISO DE ARGAMASSA (REF: 02.10.01 SUDECAP)</t>
  </si>
  <si>
    <t>4.1.14</t>
  </si>
  <si>
    <t>DEMOLIÇÃO DE PISO CERÂMICO, DE FORMA MECANIZADA COM MARTELETE, SEM REAPROVEITAMENTO. (REF: 97634 SINAPI)</t>
  </si>
  <si>
    <t>4.1.15</t>
  </si>
  <si>
    <t>00037526</t>
  </si>
  <si>
    <t>SACO DE RAFIA PARA ENTULHO, NOVO, LISO (SEM CLICHE), *60 X 90* CM</t>
  </si>
  <si>
    <t>4.1.16</t>
  </si>
  <si>
    <t>COM-19922765</t>
  </si>
  <si>
    <t>CAÇAMBA DE 4M3 PARA RETIRADA DE ENTULHO (REF: FDE - 16.80.097)</t>
  </si>
  <si>
    <t>TRÂNSITO E SEGURANÇA</t>
  </si>
  <si>
    <t>4.2.1</t>
  </si>
  <si>
    <t>98458</t>
  </si>
  <si>
    <t>TAPUME COM COMPENSADO DE MADEIRA. AF_03/2024</t>
  </si>
  <si>
    <t>4.2.2</t>
  </si>
  <si>
    <t>COM-58570845</t>
  </si>
  <si>
    <t>PLASTICO NA COR PRETA, DESTINADO A PROTECAO DE TELHADOS, MOVEIS E PISOS, COM 200 MICRAS DE ESPESSURA, REUTILIZADO 5 VEZES, INCLUSIVE RETIRADA.FORNECIMENTO E COLOCACAO (REF: EMOP 05.058.0010-0)</t>
  </si>
  <si>
    <t>5</t>
  </si>
  <si>
    <t>PLACA DE OBRA</t>
  </si>
  <si>
    <t>5.1.1</t>
  </si>
  <si>
    <t>103689</t>
  </si>
  <si>
    <t>LIGAÇÕES PROVISÓRIAS</t>
  </si>
  <si>
    <t>5.2.1</t>
  </si>
  <si>
    <t>COM-93461133</t>
  </si>
  <si>
    <t>LIGAÇÃO PROVISÓRIA DE ENERGIA ELÉTRICA PARA CONTAINER (REF: SETOP ED-16342)</t>
  </si>
  <si>
    <t>5.2.2</t>
  </si>
  <si>
    <t>COM-18740309</t>
  </si>
  <si>
    <t>LIGAÇÃO PROVISÓRIA DE ÁGUA E ESGOTO PARA CONTAINER (ESCRITÓRIO DE OBRA) (REF: SETOP ED-16341 )</t>
  </si>
  <si>
    <t>ÁREA DE VIVÊNCIA</t>
  </si>
  <si>
    <t>5.3.1</t>
  </si>
  <si>
    <t>COM-04060398</t>
  </si>
  <si>
    <t>LOCACAO DE CONTAINER 2,30 X 6,00 M, ALT. 2,50 M, COM 1 SANITARIO, PARA ESCRITORIO, COMPLETO, SEM DIVISORIAS INTERNAS (NAO INCLUI MOBILIZACAO/DESMOBILIZACAO) (REF: SINAPI 10775)</t>
  </si>
  <si>
    <t>5.3.2</t>
  </si>
  <si>
    <t>COM-19795633</t>
  </si>
  <si>
    <t>MOBILIZAÇÃO OU DESMOBILIZAÇÃO DE CONTAINER, INCLUSIVE CARGA, DESCARGA E TRANSPORTE EM CAMINHÃO CARROCERIA COM GUINDAUTO (MUNCK), EXCLUSIVE LOCAÇÃO DO CONTAINER (REF: SETOP ED-50137)</t>
  </si>
  <si>
    <t>6</t>
  </si>
  <si>
    <t>INSTALAÇÕES HIDRÁULICAS</t>
  </si>
  <si>
    <t>89709</t>
  </si>
  <si>
    <t>104326</t>
  </si>
  <si>
    <t>RALO SECO CÔNICO, PVC, DN 100 X 40 MM, JUNTA SOLDÁVEL, FORNECIDO E INSTALADO EM RAMAL DE DESCARGA OU EM RAMAL DE ESGOTO SANITÁRIO. AF_08/2022</t>
  </si>
  <si>
    <t>COM-24448539</t>
  </si>
  <si>
    <t>ACABAMENTO PARA REGISTRO CROMADO (REF: 44.20.150 CPOS)</t>
  </si>
  <si>
    <t>86932</t>
  </si>
  <si>
    <t>VASO SANITÁRIO SIFONADO COM CAIXA ACOPLADA LOUÇA BRANCA - PADRÃO MÉDIO, INCLUSO ENGATE FLEXÍVEL EM METAL CROMADO, 1/2 X 40CM - FORNECIMENTO E INSTALAÇÃO. AF_01/2020</t>
  </si>
  <si>
    <t>86902</t>
  </si>
  <si>
    <t>LAVATÓRIO LOUÇA BRANCA COM COLUNA, *44 X 35,5* CM, PADRÃO POPULAR - FORNECIMENTO E INSTALAÇÃO. AF_01/2020</t>
  </si>
  <si>
    <t>86886</t>
  </si>
  <si>
    <t>ENGATE FLEXÍVEL EM INOX, 1/2 X 30CM - FORNECIMENTO E INSTALAÇÃO. AF_01/2020</t>
  </si>
  <si>
    <t>86877</t>
  </si>
  <si>
    <t>VÁLVULA EM METAL CROMADO 1.1/2" X 1.1/2" PARA TANQUE OU LAVATÓRIO, COM OU SEM LADRÃO - FORNECIMENTO E INSTALAÇÃO. AF_01/2020</t>
  </si>
  <si>
    <t>100853</t>
  </si>
  <si>
    <t>TORNEIRA TEMPORIZADA CROMADA DE MESA PARA LAVATORIO, TIPO MONOCOMANDO, BICA ALTA (REF. SINAPI 100853)</t>
  </si>
  <si>
    <t>COM-27834134</t>
  </si>
  <si>
    <t>LAVATORIO DE LOUCA BRANCA,COM COLUNA SUSPENSA,CONFORME ABNTNBR 9050 PARA ACESSIBILIDADE,MEDINDO EM TORNO DE (45,5X35,5)CM,INCLUSIVE ACESSORIOS DE FIXACAO SIFAO 1"X1.1/4" E RABICHO PLASTICO, FERRAGENS EM METAL CROMADO: VALVULA DE ESCOAMENTO,TORNEIRA PARA LAVATORIO DE MESA COM ALAVANCA,ACIONAMENTO MANUAL E FECHAMENTO AUTOMATICO.FORNECIMENTO (REF: EMOP 18.002.0014-0)</t>
  </si>
  <si>
    <t>COM-66600529</t>
  </si>
  <si>
    <t>VASO SANITÁRIO PARA PcD COM CAIXA ACOPLADA COM DUPLO ACIONAMENTO (1ª LINHA) - COMPLETO EXCLUSO O ASSENTO (REF: GOINFRA 080505)</t>
  </si>
  <si>
    <t>100849</t>
  </si>
  <si>
    <t>ASSENTO SANITÁRIO CONVENCIONAL - FORNECIMENTO E INSTALACAO. AF_01/2020</t>
  </si>
  <si>
    <t>100860</t>
  </si>
  <si>
    <t>DUCHA ELÉTRICA COM DESVIADOR 220V, 7800W, 4 TEMPERATURAS (REF: SINAPI 100860)</t>
  </si>
  <si>
    <t>CHUVEIRO ELÉTRICO COMUM CORPO PLÁSTICO, TIPO DUCHA - FORNECIMENTO E INSTALAÇÃO. AF_01/2020</t>
  </si>
  <si>
    <t>86914</t>
  </si>
  <si>
    <t>TORNEIRA CROMADA 1/2" OU 3/4" PARA TANQUE, PADRÃO MÉDIO - FORNECIMENTO E INSTALAÇÃO. AF_01/2020</t>
  </si>
  <si>
    <t>86872</t>
  </si>
  <si>
    <t>REINSTALAÇÃO TANQUE DE LOUÇA BRANCA COM COLUNA, 30L OU EQUIVALENTE (REF: 86872 SINAPI)</t>
  </si>
  <si>
    <t>86919</t>
  </si>
  <si>
    <t>TANQUE DE LOUÇA BRANCA COM COLUNA, 30L OU EQUIVALENTE, INCLUSO SIFÃO FLEXÍVEL EM PVC, VÁLVULA METÁLICA E TORNEIRA DE METAL CROMADO PADRÃO MÉDIO - FORNECIMENTO E INSTALAÇÃO. AF_01/2020</t>
  </si>
  <si>
    <t>7</t>
  </si>
  <si>
    <t>PAREDES E PAINÉIS</t>
  </si>
  <si>
    <t>96359</t>
  </si>
  <si>
    <t>7.2</t>
  </si>
  <si>
    <t>96373</t>
  </si>
  <si>
    <t>INSTALAÇÃO DE REFORÇO METÁLICO EM PAREDE DRYWALL. AF_07/2023</t>
  </si>
  <si>
    <t>7.3</t>
  </si>
  <si>
    <t>102235</t>
  </si>
  <si>
    <t>DIVISÓRIA FIXA EM VIDRO TEMPERADO 10 MM, SEM ABERTURA. AF_01/2021_PS</t>
  </si>
  <si>
    <t>8</t>
  </si>
  <si>
    <t>IMPERMEABILIZAÇÕES E PROTEÇÕES MECÂNICAS</t>
  </si>
  <si>
    <t>98555</t>
  </si>
  <si>
    <t>98558</t>
  </si>
  <si>
    <t>TRATAMENTO DE RALO OU PONTO EMERGENTE COM ARGAMASSA POLIMÉRICA / MEMBRANA ACRÍLICA REFORÇADO COM TELA DE POLIÉSTER (MAV). AF_09/2023</t>
  </si>
  <si>
    <t>9</t>
  </si>
  <si>
    <t>COM-65826935</t>
  </si>
  <si>
    <t>PORTA DE MADEIRA DE CORRER, INCLUSIVE INSTALAÇÃO E FERRAGENS (REF: 091506 SEDOP)</t>
  </si>
  <si>
    <t>9.2</t>
  </si>
  <si>
    <t>91319</t>
  </si>
  <si>
    <t>KIT DE PORTA DE MADEIRA PARA PINTURA, SEMI-OCA (LEVE OU MÉDIA), PADRÃO POPULAR, 70X210CM, ESPESSURA DE 3,5CM, ITENS INCLUSOS: DOBRADIÇAS, MONTAGEM E INSTALAÇÃO DO BATENTE, SEM FECHADURA - FORNECIMENTO E INSTALAÇÃO. AF_12/2019</t>
  </si>
  <si>
    <t>9.3</t>
  </si>
  <si>
    <t>102185</t>
  </si>
  <si>
    <t>PORTA DE ABRIR COM MOLA HIDRÁULICA, EM VIDRO TEMPERADO, 2 FOLHAS DE 70X210 CM, ESPESSURA DD 10MM, INCLUSIVE ACESSÓRIOS. (REF: ADAP 102185 SINAPI)</t>
  </si>
  <si>
    <t>9.4</t>
  </si>
  <si>
    <t>102184</t>
  </si>
  <si>
    <t>PORTA DE ABRIR COM MOLA HIDRÁULICA, EM VIDRO TEMPERADO, 90X210 CM, ESPESSURA 10 MM, INCLUSIVE ACESSÓRIOS. AF_01/2021</t>
  </si>
  <si>
    <t>10</t>
  </si>
  <si>
    <t>REVESTIMENTO E TRATAMENTO SUPERFICIAIS</t>
  </si>
  <si>
    <t>REVESTIMENTOS CERÂMICOS</t>
  </si>
  <si>
    <t>87275</t>
  </si>
  <si>
    <t>REVESTIMENTO CERÂMICO PARA PAREDES INTERNAS COM PLACAS TIPO ESMALTADA DE DIMENSÕES 30X60 CM APLICADAS A MEIA ALTURA DAS PAREDES. (REF: ADP 87275)</t>
  </si>
  <si>
    <t>REVESTIMENTO EM PORCELANATO PARA PAREDES INTERNAS COM PLACAS TIPO ESMALTADA DE DIMENSÕES 30X60 CM APLICADAS A MEIA ALTURA DAS PAREDES. (REF: 87275 SINAPI)</t>
  </si>
  <si>
    <t>11</t>
  </si>
  <si>
    <t>PISOS/SOLEIRAS/RODAPÉS</t>
  </si>
  <si>
    <t>87739</t>
  </si>
  <si>
    <t>CONTRAPISO EM ARGAMASSA PRONTA, PREPARO MANUAL, APLICADO EM ÁREAS MOLHADAS SOBRE LAJE, ADERIDO, ACABAMENTO NÃO REFORÇADO, ESPESSURA 2CM. AF_07/2021</t>
  </si>
  <si>
    <t>87261</t>
  </si>
  <si>
    <t>REVESTIMENTO CERÂMICO PARA PISO COM PLACAS TIPO PORCELANATO DE DIMENSÕES 60X60 CM APLICADA EM AMBIENTES DE ÁREA MENOR QUE 5 M². AF_02/2023_PE</t>
  </si>
  <si>
    <t>87255</t>
  </si>
  <si>
    <t>REVESTIMENTO CERÂMICO PARA PISO COM PLACAS TIPO ESMALTADA DE DIMENSÕES 60X60 CM APLICADA EM AMBIENTES DE ÁREA MENOR QUE 5 M2. AF_02/2023_PE</t>
  </si>
  <si>
    <t>88650</t>
  </si>
  <si>
    <t>RODAPÉ CERÂMICO DE 7CM DE ALTURA COM PLACAS TIPO ESMALTADA DE DIMENSÕES 60X60CM. AF_02/2023</t>
  </si>
  <si>
    <t>COM-22206142</t>
  </si>
  <si>
    <t>FILETE DE GRANITO LARG.= 4cm (REF: SEINFRA C1367)</t>
  </si>
  <si>
    <t>COM-59601108</t>
  </si>
  <si>
    <t>PISO VINÍLICO HOMOGÊNEO, FLEXÍVEL EM MANTA 2M, ESPESSURA 2MM, RETARDANTE A PROPAGAÇÃO DE FOGO, TRATAMENTO ANTIBACTERIANO INCORPORADO, TRATAMENTO SMART TOP. DEVERÁ ACEITAR DRY BUFFING POR TODA VIDA ÚTIL, INCLUSO RODAPÉ CURVO CONFORME PAGINAÇÃO DO PISO H=10CM E NIVELAMENTO DA BASE, FORNECIMENTO E INSTALAÇÃO (REF: COTAÇÃO)</t>
  </si>
  <si>
    <t>12</t>
  </si>
  <si>
    <t>PINTURAS EM PAREDES E TETOS</t>
  </si>
  <si>
    <t>88494</t>
  </si>
  <si>
    <t>88484</t>
  </si>
  <si>
    <t>88488</t>
  </si>
  <si>
    <t>PINTURA LÁTEX ACRÍLICA PREMIUM, APLICAÇÃO MANUAL EM TETO, DUAS DEMÃOS. AF_04/2023</t>
  </si>
  <si>
    <t>88497</t>
  </si>
  <si>
    <t>EMASSAMENTO COM MASSA LÁTEX, APLICAÇÃO EM PAREDE, DUAS DEMÃOS, LIXAMENTO MANUAL. AF_04/2023</t>
  </si>
  <si>
    <t>88485</t>
  </si>
  <si>
    <t>88489</t>
  </si>
  <si>
    <t>COMP-26573207</t>
  </si>
  <si>
    <t>A PINTURA COM TINTA EPOXI A BASE D'AGUA SEMIBRILHANTE, PARA USOHOSPITALAR, SOBRE PAREDES, INCLUSIVE LIXAMENTO, UMA DEMAO DE SELADOR ACRILICO, DUAS DEMAOS DE MASSA ACRILICA E DUAS DEMAOS DE ACABAMENTO (REF: EMOP 17.013.0100-A)</t>
  </si>
  <si>
    <t>PINTURAS EM ESQUADRIAS</t>
  </si>
  <si>
    <t>102193</t>
  </si>
  <si>
    <t>LIXAMENTO DE MADEIRA PARA APLICAÇÃO DE FUNDO OU PINTURA. AF_01/2021</t>
  </si>
  <si>
    <t>COM-37912444</t>
  </si>
  <si>
    <t>APLICAÇÃO DE UMA DEMÃO FUNDO SINTÉTICO NIVELADOR SOBRE SUPERFÍCIE DE MADEIRA (REF: ORSE 2305)</t>
  </si>
  <si>
    <t>102220</t>
  </si>
  <si>
    <t>PINTURA TINTA DE ACABAMENTO (PIGMENTADA) ESMALTE SINTÉTICO BRILHANTE EM MADEIRA, 2 DEMÃOS. AF_01/2021</t>
  </si>
  <si>
    <t>100717</t>
  </si>
  <si>
    <t>LIXAMENTO MANUAL EM SUPERFÍCIES METÁLICAS EM OBRA. AF_01/2020</t>
  </si>
  <si>
    <t>100734</t>
  </si>
  <si>
    <t>PINTURA COM TINTA ACRÍLICA DE FUNDO APLICADA A ROLO OU PINCEL SOBRE SUPERFÍCIES METÁLICAS (EXCETO PERFIL) EXECUTADO EM OBRA (POR DEMÃO). AF_01/2020</t>
  </si>
  <si>
    <t>100760</t>
  </si>
  <si>
    <t>PINTURA COM TINTA ALQUÍDICA DE ACABAMENTO (ESMALTE SINTÉTICO BRILHANTE) APLICADA A ROLO OU PINCEL SOBRE SUPERFÍCIES METÁLICAS (EXCETO PERFIL) EXECUTADO EM OBRA (02 DEMÃOS). AF_01/2020</t>
  </si>
  <si>
    <t>13</t>
  </si>
  <si>
    <t>ACABAMENTOS E PROTEÇÕES</t>
  </si>
  <si>
    <t>COM-00618027</t>
  </si>
  <si>
    <t>PROTETOR DE PAREDE BATE MACA PLANO, VINIL DE ALTO IMPACTO, COM ALTURA DE 20CM, ADESIVO DE FIXAÇÃO DE BAIXO ODOR E NÃO TÓXICO. FORNCIMENTO E COLOCAÇÃO (REF: COTAÇÃO)</t>
  </si>
  <si>
    <t>COM-39549501</t>
  </si>
  <si>
    <t>PROTETOR DE PAREDE(BATE-MACA), TIPO CORRIMAO, COM LARGURA DE APROXIMADAMENTE 14CM, VINIL DE ALTO IMPACTO, ANTICHAMA E LAVAVEL, REFORCOS EM NEOPRENE E FIXADO COM SUPORTES DE ALUMINIO RESISTENTES. FORNECIMENTO E COLOCACAO (REF: COTAÇÃO)</t>
  </si>
  <si>
    <t>14</t>
  </si>
  <si>
    <t>MOBILIÁRIO</t>
  </si>
  <si>
    <t>COM-22658983</t>
  </si>
  <si>
    <t>MOBILIÁRIO 4a MESA EM C 5M X 2,15M X 2,10M E MOBILIÁRIO 4b ARMÁRIO AÉREO COM 5 PORTAS DE GIRO E 1 PRATELEIRA INTERNA (2,10M X 0,35M), ALTURA 0,45M, MEDF BRANCO 18MM PARA A ESTRUTURA E MDF BRANCO DE 15MM PARA AS PORTAS. LOCAL: BRINQUEDOTECA CTCRIAC (REF: COTAÇÃO) - BDI = 15,28</t>
  </si>
  <si>
    <t>COM-63566008</t>
  </si>
  <si>
    <t>MOBILIÁRIO 90b ARMÁRIO EM L COM 06 PORTAS DE GIRO COM CHAVE (2,15M X 1,95M X 0,60M), ABAIXO DE BANCADA DE INOX, CONFORME MODELO EXISTETNE, MDF BRANCO 18MM PARA A ESTRUTURA E MDF BRANCO DE 15MM PARA AS PORTAS. MOBILIÁRIO 90c 02 PRATELEIRAS SUSPENSAS 1,95M X 0,35M, MDF BRANCO 18MM COM PINO INVISÍVEL. LOCAL: EXPURGO (REF: COTAÇÃO) - BDI = 15,28</t>
  </si>
  <si>
    <t>COM-00394973</t>
  </si>
  <si>
    <t>MOBILIÁRIO 86a 02 PRATELEIRAS SUSPENSAS (1,20M X 0,30M), MDF BRANCO 18MM COM PINO INVISÍVEL + 02 ESCANINHOS DE PAREDE (0,30M X 0,30M), H=0,50M, COM 05 DIVISÕES, CONFORME MODELO EXISTENTE, MDF BRANCO 15MM. MOBILIÁRIO 87a MESA EM L (0,10M) COM SUPORTE METÁLICO EXISTENTE (2,25M X 2,65M X 0,60M), CONFORME MODELO EXISTENTE, MDF BRANCO. MOBILIÁRIO 88b ARMÁRIO INFERIOR COM 06 PORTAS DE GIRO COM CHAVE (3,00M X 0,60M), ABAIXO DA BANCADA DE INOX, CONFORME MODELO EXISTENTE, MDF BRANCO 18MM PARA ESTRUTURA E MDF BRANCO 15MM PARA AS PORTAS. MOBILIÁRIO 88c ARMÁRIO AÉREO COM 05 PORTAS DE GIRO COM CHAVE (2,50X0,40)M, H=0,60M + NICHO SUSPENSO (0,20X0,90)M, H= 0,20M, CONFORME MODELO EXISTENTE, MDF BRANCO 18MM PARA A ESTRUTURA E MDF BRANCO 15MM PARA AS PORTAS E NICHO. MOBILIÁRIO 89b ARMÁRIO INFERIOR COM 03 PORTAS DE GIRO COM CHAVE E 08 GAVETAS COM CHAVE (1,80X0,60)M, H= 1,00M, CONFORME MODELO EXISTENTE, MDF BRANCO 18MM PARA A ESTRUTURA E MDF BRANCO 15MM PARA AS PORTAS. MOBILIÁRIO 89c ARMÁRIO AÉREO COM 04 PORTAS DE GIRO (1,80X0,35)M, H=0,60M, CONFORME MODELO EXISTENTE, MDF BRANCO 18MM PARA A ESTRUTURA E MDF BRANCO 15MM PARA AS PORTAS. LOCAL POSTO DE ENFERMAGEM CTCRIAC. (REF: COTAÇÃO) - BDI = 15,28</t>
  </si>
  <si>
    <t>COM-10413450</t>
  </si>
  <si>
    <t>MOBILIÁRIO 13 ARMÁRIO COM 03 MÓDULOS, SENDO 02 MÓDULOS COM 01 PORTA DE GIRO COM CHAVE E PRATELEIRAS INTERNAS (0,70X0,50)M, H= 2,50M E 01 MÓDULO CENTRAL COM 02 PORTAS DE GIRO COM CHAVE E 01 PRATELEIRA INTERNA (1,00X0,50)M, H=0,90M + 02 PRATELEIRAS SUSPENSAS COM PINO INVISÍVEL (0,30X1,00)M, CONFORME ADAPTAÇÃO DO MODELO EXISTENTE, MDF BRANCO 18MM PARA A ESTRUTURA E MDF BRANCO 15MM PARA AS PORTAS. LOCAL: SALA DE ATENDIMENTO INDIVIDUAL (REF: COTAÇÃO) - BDI = 15,28</t>
  </si>
  <si>
    <t>COM-92336807</t>
  </si>
  <si>
    <t>MOBILIÁRIO 20a BANCADA COM GAVETAS + ARMÁRIO AÉREO, CONFORME MODELO EXISTENTE, MDF BRANCO 18MM PARA A ESTRUTURA E MDF BRANCO 15MM PARA AS GAVETAS. MOBILIÁRIO 21a BANCADA PARA COMPUTADOR + ARMÁRIO AÉREO, CONFORME MODELO EXISTENTE, MDF BRANCO 18MM PARA A ESTRUTURA E MDF BRANCO 15MM PARA AS PORTAS. LOCAL: RECEPÇÃO CTCRIAC. MOBILIÁRIO 22a ARMÁRIO COM 02 PORTAS DE GIRO E 03 GAVETAS (1,20X0,60)M, ABAIXO DE BANCADA DE INOX, CONFORME MODELO EXISTENTE, MDF BRANCO 18MM PARA A ESTRUTURA E MDF BRANCO 15MM PARA AS PORTAS E GAVETAS. LOCAL: SALA DE PROCEDIMENTOS CTCRIAC. MOBILIÁRIO 16a CAMA COM CAMA AUXILIAR DE SOLTEIRO (1,90X0,90)M, CONFORME MODELO EXISTENTE, MDF BRANCO E MOBILIÁRIO 17a ROUPEIRO COM 3 PORTAS DE GIRO COM CHAVE E PRATELEIRAS INTERNAS (1,20X0,40)M, MDF BRANCO 18MM PARA A ESTRUTURA E MDF BRANCO 15MM PARA AS PORTAS. LOCAL: ESTAR MÉDICO (REF: COTAÇÃO) - BDI = 15,28</t>
  </si>
  <si>
    <t>14.6</t>
  </si>
  <si>
    <t>COM-89340919</t>
  </si>
  <si>
    <t>MOBILIÁRIO 35a APENAS A FRENTE DO ARMÁRIO, TROCAR A MOLDURA E AS 04 PORTAS DE GIRO COM CHAVE, MDF BRANCO 15MM. MOBILIÁRIO 36a ARMÁRIO EM L PARA GUARDA DE PERTENCES COM 12 PORTAS DE GIRO COM CHAVE (1,45X0,45X1,05)M, H= 2,00M, MDF BRANCO 18MM PARA A ESTRUTURA E MDF BRANCO 15MM PARA AS PORTAS. LOCAL: SALA DE LANCHE CTCRIAC (REF: COTAÇÃO) - BDI = 15,28</t>
  </si>
  <si>
    <t>14.7</t>
  </si>
  <si>
    <t>COM-88661093</t>
  </si>
  <si>
    <t>MOBILIÁRIO 82a ROUPEIRO COM 03 PORTAS DE GIRO COM CHAVE E PRATELEIRAS INTERNAS (1,80X0,60)M, H= 1,90M, CONFORME MODELO EXISTENTE, MDF BRANCO 18MM PARA A ESTRUTURA E MDF BRANCO 15MM PARA AS PORTAS. LOCAL: ROUPARIA CTCRIAC (REF: COTAÇÃO) - BDI = 15,28</t>
  </si>
  <si>
    <t>14.8</t>
  </si>
  <si>
    <t>COM-41013755</t>
  </si>
  <si>
    <t>MOBILIÁRIO 25 03 ROUPEIROS COM 02 PORTAS DE GIRO (1,15X0,60)M, H= 0,90M + 06 PRATELEIRAS SUSPENSAS (1,20X0,40)M COM PINO INVISÍVEL, MDF BRANCO 18MM PARA A ESTRUTURA E MDF BRANCO 15MM PARA AS PORTAS. MOBILIÁRIO 26 15 PRATELEIRAS SUSPENSAS (0,90X0,25)M COM PINO INVISÍVEL, MDF BRANCO 18MM. MOBILIÁRIO 28a 15 ARMÁRIOS AÉREOS COM 02 PORTAS DE GIRO COM CHAVE (0,40X0,80)M, H= 0,40M, MDF BRANCO 18MM PARA A ESTRUTURA E MDF BRANCO 15MM PARA AS PORTAS. MOBILIÁRIO 43b 01 MÓVEL COM 01 PORTA DE GIRO, 01 NICHO E 01 GAVETA (0,60X0,45)M, H=0,90M, COM RODÍZIO, CONFORME ADAPTAÇÃO DE MODELO EXISTENTE, MDF BRANCO 18MM PARA A ESTRUTURA E MDF BRANCO 15MM PARA AS PORTAS E GAVETAS. LOCAL: LEITOS CTCRIAC . (REF: COTAÇÃO) - BDI = 15,28</t>
  </si>
  <si>
    <t>14.9</t>
  </si>
  <si>
    <t>COM-53985833</t>
  </si>
  <si>
    <t>MOBILIÁRIO 39a ARMÁRIO COM 02 PORTAS DE GIRO COM CHAVE E PRATELEIRAS INTERNAS (1,00X0,40)M, H= 1,00M, MDF BRANCO 18MM PARA A ESTRUTURA E MDF BRANCO 15MM PARA AS PORTAS. LOCAL: ENTRADA CTMO. MOBILIÁRIO 61b MÓVEL COM 04 PORTAS DE GIRO COM CHAVE E 05 GAVETAS COM CHAVE + NICHO PARA FRIGOBAR (3,00X0,50), H= 1,0M, CONFORME ADAPTAÇÃO DE MODELO EXISTENTE. MDF BRANCO 18MM PARA A ESTRUTURA E MDF BRANCO 15MM PARA AS GAVETAS. LOCAL: RECEPÇÃO CTMO. MOBILIÁRIO 63a ARMÁRIO AÉREO COM 04 PORTAS DE GIRO COM CHAVE E 08 GAVETAS COM CHAVE (0,30X1,40)M, H=1,05M, CONFORME MODELO EXISTENTE, MDF BRANCO 18MM PARA A ESTRUTURA E MDF BRANCO 15MM PARA AS PORTAS E GAVETAS E MOBILIÁRIO 64a ARMÁRIO INFERIOR EM “U” COM 11 PORTAS DE GIRO COM CHAVE (3,70X2,30X1,55X0,60)M, ABAIXO DE BANCADA DE INOX, CONFORME MODELO EXISTENTE, MDF BRANCO 18MM PARA A ESTRUTURA E MDF BRANCO 15MM PARA AS PORTAS. LOCAL: PREPARO DE MEDICAMENTOS CTMO. (REF: COTAÇÃO) - BDI = 15,28</t>
  </si>
  <si>
    <t>14.10</t>
  </si>
  <si>
    <t>COM-00585300</t>
  </si>
  <si>
    <t>MOBILIÁRIO 25 04 ROUPEIROS COM 02 PORTAS DE GIRO (1,15X0,60)M, H= 0,90M + 08 PRATELEIRAS SUSPENSAS (1,15X0,40)M COM PINO INVISÍVEL, MDF BRANCO 18MM PARA A ESTRUTURA E MDF BRANCO 15MM PARA AS PORTAS. MOBILIÁRIO 26 06 PRATELEIRAS SUSPENSAS (0,90X0,25)M COM PINO INVISÍVEL, MDF BRANCO 18MM. MOBILIÁRIO 28a 06 ARMÁRIOS AÉREOS COM 02 PORTAS DE GIRO COM CHAVE (0,40X0,80)M, H= 0,40M, MDF BRANCO 18MM PARA A ESTRUTURA E MDF BRANCO 15MM PARA AS PORTAS. MOBILIÁRIO 53a 02 ROUPEIROS COM 02 PORTAS DE GIRO COM CHAVE E PRATELEIRAS INTERNAS (1,15X0,60), H= 1,90M, CONFORME MODELO EXISTENTE. MDF BRANCO 18MM PARA A ESTRUTURA E MDF BRANCO 15MM PARA AS PORTAS. MOBILIÁRIO 43b 06 MÓVEL COM 01 PORTA DE GIRO, 01 NICHO E 01 GAVETA (0,60X0,45)M, H=0,90M, COM RODÍZIO, CONFORME ADAPTAÇÃO DE MODELO EXISTENTE, MDF BRANCO 18MM PARA A ESTRUTURA E MDF BRANCO 15MM PARA AS PORTAS E GAVETAS. LOCAL: LEITOS CTMO MOBILIÁRIO 53a 01 ROUPEIRO COM 02 PORTAS DE GIRO COM CHAVE E PRATELEIRAS INTERNAS (1,15X0,60), H= 1,90M, CONFORME MODELO EXISTENTE. MDF BRANCO 18MM PARA A ESTRUTURA E MDF BRANCO 15MM PARA AS PORTAS. LOCAL: ESTAR MÉDICO 2. (REF: COTAÇÃO) - BDI = 15,28</t>
  </si>
  <si>
    <t>14.11</t>
  </si>
  <si>
    <t>COM-98410381</t>
  </si>
  <si>
    <t>MOBILIÁRIO 53b 04 PRATELEIRAS COM MÃO FRANCESA PARA SUPORTE (0,50X0,80)M, MDF BRANCO 18MM. MOBLIÁRIO 54a ROUPEIRO COM 02 PORTAS DE GIRO, PRATELEIRAS INTERNAS E FECHAMENTO SUPERIOR ATÉ O TETO (5CM) (0,90X0,45), H= 2,80M. MDF BRANCO 18MM PARA A ESTRUTURA E MDF BRANCO 15MM PARA AS PORTAS. LOCAL ESTAR MÉDICO 2 (REF: COTAÇÃO) - BDI = 15,28</t>
  </si>
  <si>
    <t>14.12</t>
  </si>
  <si>
    <t>COM-62946463</t>
  </si>
  <si>
    <t>MOBILIÁRIO 51a ARMÁRIO INFERIOR COM 08 PORTAS DE GIRO COM CHAVE (2,15X2,30)M, ABAIXO DE BANCADA DE INOX, CONFORME ADAPTAÇÃO DE MODELO EXISTENTE. MDF BRANCO 18MM PARA A ESTRUTURA E MDF BRANCO 15MM PARA AS PORTAS. LOCAL: EXPURGO CTMO. (REF: COTAÇÃO) - BDI = 15,28</t>
  </si>
  <si>
    <t>14.13</t>
  </si>
  <si>
    <t>COM-93941793</t>
  </si>
  <si>
    <t>MOBILIÁRIO 61a BANCADA DE RECEPÇÃO + 02 GAVETEIROS COM 04 GAVETAS COM CHAVE EM CADA, CONFORME MODELO EXISTENTE. MDF BRANCO 18MM PARA A ESTRUTURA E MDF BRANCO 15MM PARA AS GAVETAS.. LOCAL: RECEPÇÃO CTMO. (REF: COTAÇÃO) - BDI = 15,28</t>
  </si>
  <si>
    <t>VALOR BDI TOTAL:</t>
  </si>
  <si>
    <t>VALOR ORÇAMENTO:</t>
  </si>
  <si>
    <t>VALOR TOTAL:</t>
  </si>
  <si>
    <t>PROCESSO:</t>
  </si>
  <si>
    <t>23541.000195/2025-32</t>
  </si>
  <si>
    <t>PROPOSTA ORÇAMENTÁRIA</t>
  </si>
  <si>
    <t>PROPOSTA EDITAL XX/XXXX</t>
  </si>
  <si>
    <t>Proposta Orçamentária Sintética com valor de Material e da Mão de Obra</t>
  </si>
  <si>
    <t xml:space="preserve">
_______________________________________________________________
FULANO BELTRANO SICRANO DE TAL 
ENG. CIVIL – CREA XX XXXXXX
Cargo e Função</t>
  </si>
  <si>
    <t>VALOR MÃO DE OBRA</t>
  </si>
  <si>
    <t>CRONOGRAMA FÍSICO-FINANCEIRO - OBRA</t>
  </si>
  <si>
    <t>Obra:</t>
  </si>
  <si>
    <t xml:space="preserve"> REVITALIZAÇÃO DA ÁREA FÍSICA DOS SERVIÇOS DE ONCOLOGIA PEDIÁTRICA (CTCRIAC) E TRANSPLANTE DE MEDULA ÓSSEA (CTMO), HUSM/UFSM-EBSERH      </t>
  </si>
  <si>
    <t>Local:</t>
  </si>
  <si>
    <t>Área (m²):</t>
  </si>
  <si>
    <t>VALOR (R$)</t>
  </si>
  <si>
    <t>15 DAS</t>
  </si>
  <si>
    <t>30 DIAS</t>
  </si>
  <si>
    <t>45 DIAS</t>
  </si>
  <si>
    <t>60 DIAS</t>
  </si>
  <si>
    <t>75 DIAS</t>
  </si>
  <si>
    <t>90 DIAS</t>
  </si>
  <si>
    <t>Total parcela</t>
  </si>
  <si>
    <t>INSTALAÇÕES HIDRÁLICAS</t>
  </si>
  <si>
    <t>5 - Encargos Sociais</t>
  </si>
  <si>
    <r>
      <t xml:space="preserve">1 - Capa. </t>
    </r>
    <r>
      <rPr>
        <b/>
        <sz val="11"/>
        <color rgb="FF008A00"/>
        <rFont val="Calibri"/>
        <family val="2"/>
        <scheme val="minor"/>
      </rPr>
      <t>Campos em letras Verde</t>
    </r>
  </si>
  <si>
    <r>
      <t xml:space="preserve">2 - Preços Unitários com material e mão de obra (planilha vai continuar com erro até que os precentuais na planilha composição do BDI sejam preenchidos). </t>
    </r>
    <r>
      <rPr>
        <b/>
        <sz val="11"/>
        <color rgb="FF008A00"/>
        <rFont val="Calibri"/>
        <family val="2"/>
        <scheme val="minor"/>
      </rPr>
      <t>Células verde</t>
    </r>
  </si>
  <si>
    <r>
      <t xml:space="preserve">3 - Percentuais que compõe o BDI da Licitante. </t>
    </r>
    <r>
      <rPr>
        <b/>
        <sz val="11"/>
        <color rgb="FF008A00"/>
        <rFont val="Calibri"/>
        <family val="2"/>
        <scheme val="minor"/>
      </rPr>
      <t>Células verde</t>
    </r>
  </si>
  <si>
    <r>
      <t xml:space="preserve">4 - Cronograma Físico Financeiro (somente os percentuiais por mês). </t>
    </r>
    <r>
      <rPr>
        <b/>
        <sz val="11"/>
        <color rgb="FF008A00"/>
        <rFont val="Calibri"/>
        <family val="2"/>
        <scheme val="minor"/>
      </rPr>
      <t>Células verde</t>
    </r>
  </si>
  <si>
    <t>XX/XX/XXXX</t>
  </si>
  <si>
    <t>LICITANTE OPTANTE PELO SIMPLES NACIONAL</t>
  </si>
  <si>
    <t>RTB12</t>
  </si>
  <si>
    <t>PREENCHER COM DADOS DA AJR</t>
  </si>
  <si>
    <t>PD</t>
  </si>
  <si>
    <t>CONSULTAR TABELA</t>
  </si>
  <si>
    <t>ALIQ</t>
  </si>
  <si>
    <t xml:space="preserve">CONSULTAR TABELA </t>
  </si>
  <si>
    <t>ALIQ EFETIVA</t>
  </si>
  <si>
    <t>COFINS</t>
  </si>
  <si>
    <t>CONSULTAR TABELA E REALIZAR CÁLCULO DE ACORDO COM A LEI COMPLEMENTAR Nº123/2006</t>
  </si>
  <si>
    <t>PIS</t>
  </si>
  <si>
    <t>ISS</t>
  </si>
  <si>
    <t>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</si>
</sst>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0\ &quot;m²&quot;"/>
    <numFmt numFmtId="167" formatCode="0.000000000"/>
    <numFmt numFmtId="169" formatCode="\R\$\ #,##0.00"/>
    <numFmt numFmtId="170" formatCode="\R\$\ ###,###,##0.00"/>
    <numFmt numFmtId="173" formatCode="&quot;Data:&quot;\ dd/mm/yyyy"/>
    <numFmt numFmtId="174" formatCode="#,##0.00%"/>
    <numFmt numFmtId="175" formatCode="_-&quot;R$&quot;\ * #,##0.00_-;\-&quot;R$&quot;\ * #,##0.00_-;_-&quot;R$&quot;\ * &quot;-&quot;??_-;_-@"/>
  </numFmts>
  <fonts count="76">
    <font>
      <sz val="11"/>
      <name val="Calibri"/>
      <scheme val="minor"/>
    </font>
    <font>
      <sz val="11"/>
      <color theme="1"/>
      <name val="Calibri"/>
      <family val="2"/>
      <scheme val="minor"/>
    </font>
    <font>
      <sz val="10"/>
      <name val="Arial"/>
      <family val="2"/>
    </font>
    <font>
      <sz val="11"/>
      <name val="Calibri"/>
      <family val="2"/>
    </font>
    <font>
      <b/>
      <sz val="12"/>
      <name val="Arial"/>
      <family val="2"/>
    </font>
    <font>
      <sz val="9"/>
      <name val="Arial"/>
      <family val="2"/>
    </font>
    <font>
      <b/>
      <sz val="11"/>
      <name val="Arial"/>
      <family val="2"/>
    </font>
    <font>
      <b/>
      <sz val="10"/>
      <name val="Arial"/>
      <family val="2"/>
    </font>
    <font>
      <sz val="11"/>
      <name val="Times New Roman"/>
      <family val="1"/>
    </font>
    <font>
      <b/>
      <sz val="11"/>
      <name val="Calibri"/>
      <family val="2"/>
    </font>
    <font>
      <b/>
      <sz val="11"/>
      <color rgb="FFFF0000"/>
      <name val="Calibri"/>
      <family val="2"/>
    </font>
    <font>
      <b/>
      <sz val="11"/>
      <name val="Times New Roman"/>
      <family val="1"/>
    </font>
    <font>
      <b/>
      <sz val="12"/>
      <name val="Times New Roman"/>
      <family val="1"/>
    </font>
    <font>
      <sz val="9"/>
      <name val="Times New Roman"/>
      <family val="1"/>
    </font>
    <font>
      <b/>
      <sz val="10"/>
      <name val="Times New Roman"/>
      <family val="1"/>
    </font>
    <font>
      <sz val="10"/>
      <name val="Times New Roman"/>
      <family val="1"/>
    </font>
    <font>
      <sz val="11"/>
      <color rgb="FF00B050"/>
      <name val="Times New Roman"/>
      <family val="1"/>
    </font>
    <font>
      <sz val="8"/>
      <name val="Times New Roman"/>
      <family val="1"/>
    </font>
    <font>
      <sz val="11"/>
      <color rgb="FFFF0000"/>
      <name val="Calibri"/>
      <family val="2"/>
    </font>
    <font>
      <sz val="11"/>
      <name val="Calibri"/>
      <family val="2"/>
      <scheme val="minor"/>
    </font>
    <font>
      <sz val="11"/>
      <color rgb="FF006100"/>
      <name val="Calibri"/>
      <family val="2"/>
      <scheme val="minor"/>
    </font>
    <font>
      <sz val="11"/>
      <color rgb="FF9C0006"/>
      <name val="Calibri"/>
      <family val="2"/>
      <scheme val="minor"/>
    </font>
    <font>
      <b/>
      <i/>
      <sz val="10"/>
      <name val="Arial"/>
      <family val="2"/>
    </font>
    <font>
      <b/>
      <i/>
      <sz val="10"/>
      <name val="Arial"/>
      <family val="2"/>
    </font>
    <font>
      <sz val="22"/>
      <name val="Arial"/>
      <family val="2"/>
    </font>
    <font>
      <b/>
      <sz val="22"/>
      <name val="Arial"/>
      <family val="2"/>
    </font>
    <font>
      <b/>
      <sz val="14"/>
      <color rgb="FF000000"/>
      <name val="Arial"/>
      <family val="2"/>
    </font>
    <font>
      <b/>
      <sz val="11"/>
      <color rgb="FF000000"/>
      <name val="Arial"/>
      <family val="2"/>
    </font>
    <font>
      <b/>
      <sz val="8"/>
      <name val="Arial"/>
      <family val="2"/>
    </font>
    <font>
      <sz val="11"/>
      <name val="Arial"/>
      <family val="1"/>
    </font>
    <font>
      <sz val="11"/>
      <name val="Calibri"/>
      <family val="2"/>
      <scheme val="minor"/>
    </font>
    <font>
      <b/>
      <sz val="12"/>
      <color rgb="FF00B050"/>
      <name val="Arial"/>
      <family val="2"/>
    </font>
    <font>
      <b/>
      <sz val="11"/>
      <name val="Calibri"/>
      <family val="2"/>
      <scheme val="minor"/>
    </font>
    <font>
      <b/>
      <sz val="14"/>
      <name val="Calibri"/>
      <family val="2"/>
      <scheme val="minor"/>
    </font>
    <font>
      <sz val="11"/>
      <color rgb="FF008A00"/>
      <name val="Arial"/>
      <family val="2"/>
    </font>
    <font>
      <sz val="10"/>
      <color rgb="FF008A00"/>
      <name val="Arial"/>
      <family val="2"/>
    </font>
    <font>
      <b/>
      <sz val="12"/>
      <color rgb="FF008A00"/>
      <name val="Arial"/>
      <family val="2"/>
    </font>
    <font>
      <b/>
      <sz val="16"/>
      <color rgb="FF008A00"/>
      <name val="Arial"/>
      <family val="2"/>
    </font>
    <font>
      <b/>
      <sz val="18"/>
      <color rgb="FF008A00"/>
      <name val="Arial"/>
      <family val="2"/>
    </font>
    <font>
      <b/>
      <sz val="10"/>
      <color rgb="FF008A00"/>
      <name val="Arial"/>
      <family val="2"/>
    </font>
    <font>
      <b/>
      <sz val="11"/>
      <color rgb="FF008A00"/>
      <name val="Calibri"/>
      <family val="2"/>
      <scheme val="minor"/>
    </font>
    <font>
      <sz val="9"/>
      <color rgb="FF009900"/>
      <name val="Times New Roman"/>
      <family val="1"/>
    </font>
    <font>
      <b/>
      <sz val="9"/>
      <name val="Times New Roman"/>
      <family val="1"/>
    </font>
    <font>
      <b/>
      <sz val="12"/>
      <color rgb="FF009900"/>
      <name val="Times New Roman"/>
      <family val="1"/>
    </font>
    <font>
      <sz val="11"/>
      <color rgb="FF009900"/>
      <name val="Calibri"/>
      <family val="2"/>
    </font>
    <font>
      <b/>
      <sz val="10"/>
      <color rgb="FF00B050"/>
      <name val="Times New Roman"/>
      <family val="1"/>
    </font>
    <font>
      <sz val="10"/>
      <name val="Calibri"/>
      <family val="2"/>
    </font>
    <font>
      <sz val="10"/>
      <color rgb="FF00B050"/>
      <name val="Times New Roman"/>
      <family val="1"/>
    </font>
    <font>
      <sz val="9"/>
      <name val="Calibri"/>
      <family val="2"/>
      <scheme val="minor"/>
    </font>
    <font>
      <sz val="10.5"/>
      <name val="Times New Roman"/>
      <family val="1"/>
    </font>
    <font>
      <b/>
      <sz val="10.5"/>
      <name val="Times New Roman"/>
      <family val="1"/>
    </font>
    <font>
      <b/>
      <sz val="10.5"/>
      <color rgb="FFFF0000"/>
      <name val="Times New Roman"/>
      <family val="1"/>
    </font>
    <font>
      <sz val="10.5"/>
      <color rgb="FF000000"/>
      <name val="Times New Roman"/>
      <family val="2"/>
    </font>
    <font>
      <b/>
      <sz val="10.5"/>
      <color rgb="FF000000"/>
      <name val="Times New Roman"/>
      <family val="2"/>
    </font>
    <font>
      <b/>
      <sz val="10.5"/>
      <name val="Times New Roman"/>
      <family val="1"/>
    </font>
    <font>
      <b/>
      <sz val="14"/>
      <color rgb="FF009900"/>
      <name val="Calibri"/>
      <family val="2"/>
      <scheme val="minor"/>
    </font>
    <font>
      <b/>
      <sz val="10.5"/>
      <color rgb="FF000000"/>
      <name val="Times New Roman"/>
      <family val="1"/>
    </font>
    <font>
      <sz val="11"/>
      <color theme="1"/>
      <name val="Calibri"/>
      <family val="2"/>
    </font>
    <font>
      <sz val="9"/>
      <color theme="1"/>
      <name val="Times New Roman"/>
      <family val="1"/>
    </font>
    <font>
      <b/>
      <sz val="11"/>
      <color theme="1"/>
      <name val="Calibri"/>
      <family val="2"/>
      <scheme val="minor"/>
    </font>
    <font>
      <b/>
      <sz val="36"/>
      <color rgb="FFFF0000"/>
      <name val="Calibri"/>
      <family val="2"/>
      <scheme val="minor"/>
    </font>
    <font>
      <b/>
      <sz val="14"/>
      <color theme="1"/>
      <name val="Calibri"/>
      <family val="2"/>
      <scheme val="minor"/>
    </font>
    <font>
      <sz val="11"/>
      <name val="Calibri"/>
      <scheme val="minor"/>
    </font>
    <font>
      <sz val="10"/>
      <color rgb="FF000000"/>
      <name val="Arial"/>
      <family val="2"/>
    </font>
    <font>
      <b/>
      <sz val="11"/>
      <color theme="1"/>
      <name val="Arial"/>
      <family val="2"/>
    </font>
    <font>
      <b/>
      <sz val="10"/>
      <color rgb="FF000000"/>
      <name val="Arial"/>
      <family val="2"/>
    </font>
    <font>
      <sz val="8"/>
      <name val="Calibri"/>
      <family val="2"/>
      <scheme val="minor"/>
    </font>
    <font>
      <sz val="10"/>
      <name val="Calibri"/>
      <family val="2"/>
      <scheme val="minor"/>
    </font>
    <font>
      <b/>
      <sz val="15"/>
      <name val="Arial"/>
      <family val="2"/>
    </font>
    <font>
      <b/>
      <sz val="9"/>
      <color rgb="FF000000"/>
      <name val="Arial"/>
      <family val="2"/>
    </font>
    <font>
      <sz val="9"/>
      <color rgb="FF000000"/>
      <name val="SansSerif"/>
      <family val="2"/>
    </font>
    <font>
      <sz val="9"/>
      <color rgb="FF000000"/>
      <name val="Arial"/>
      <family val="2"/>
    </font>
    <font>
      <b/>
      <sz val="9"/>
      <color rgb="FF000000"/>
      <name val="SansSerif"/>
      <charset val="2"/>
    </font>
    <font>
      <b/>
      <sz val="11"/>
      <color rgb="FF008A00"/>
      <name val="Arial"/>
      <family val="2"/>
    </font>
    <font>
      <b/>
      <sz val="11"/>
      <color rgb="FF009900"/>
      <name val="Calibri"/>
      <family val="2"/>
    </font>
    <font>
      <sz val="9"/>
      <color indexed="81"/>
      <name val="Segoe UI"/>
      <family val="2"/>
    </font>
  </fonts>
  <fills count="18">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C6EFCE"/>
      </patternFill>
    </fill>
    <fill>
      <patternFill patternType="solid">
        <fgColor rgb="FFFFC7CE"/>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808080"/>
      </patternFill>
    </fill>
    <fill>
      <patternFill patternType="solid">
        <f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DFDFDF"/>
      </patternFill>
    </fill>
  </fills>
  <borders count="73">
    <border>
      <left/>
      <right/>
      <top/>
      <bottom/>
      <diagonal/>
    </border>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top style="medium">
        <color auto="1"/>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right/>
      <top/>
      <bottom style="medium">
        <color theme="1"/>
      </bottom>
      <diagonal/>
    </border>
    <border>
      <left/>
      <right/>
      <top style="medium">
        <color theme="1"/>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CCCCCC"/>
      </bottom>
      <diagonal/>
    </border>
    <border>
      <left style="medium">
        <color indexed="64"/>
      </left>
      <right/>
      <top/>
      <bottom style="medium">
        <color rgb="FF000000"/>
      </bottom>
      <diagonal/>
    </border>
    <border>
      <left/>
      <right style="medium">
        <color indexed="64"/>
      </right>
      <top/>
      <bottom style="medium">
        <color theme="1"/>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medium">
        <color theme="1"/>
      </bottom>
      <diagonal/>
    </border>
  </borders>
  <cellStyleXfs count="14">
    <xf numFmtId="0" fontId="0" fillId="0" borderId="0"/>
    <xf numFmtId="0" fontId="19" fillId="0" borderId="1"/>
    <xf numFmtId="0" fontId="2" fillId="0" borderId="1"/>
    <xf numFmtId="164" fontId="22" fillId="0" borderId="1" applyFont="0" applyFill="0" applyBorder="0" applyAlignment="0" applyProtection="0"/>
    <xf numFmtId="9" fontId="23" fillId="0" borderId="1" applyFont="0" applyFill="0" applyBorder="0" applyAlignment="0" applyProtection="0"/>
    <xf numFmtId="0" fontId="20" fillId="4" borderId="1" applyNumberFormat="0" applyBorder="0" applyAlignment="0" applyProtection="0"/>
    <xf numFmtId="0" fontId="21" fillId="5" borderId="1" applyNumberFormat="0" applyBorder="0" applyAlignment="0" applyProtection="0"/>
    <xf numFmtId="0" fontId="29" fillId="0" borderId="1"/>
    <xf numFmtId="9" fontId="30" fillId="0" borderId="0" applyFont="0" applyFill="0" applyBorder="0" applyAlignment="0" applyProtection="0"/>
    <xf numFmtId="0" fontId="2" fillId="0" borderId="1"/>
    <xf numFmtId="0" fontId="1" fillId="0" borderId="1"/>
    <xf numFmtId="9" fontId="1" fillId="0" borderId="1" applyFont="0" applyFill="0" applyBorder="0" applyAlignment="0" applyProtection="0"/>
    <xf numFmtId="43" fontId="1" fillId="0" borderId="1" applyFont="0" applyFill="0" applyBorder="0" applyAlignment="0" applyProtection="0"/>
    <xf numFmtId="0" fontId="62" fillId="0" borderId="1"/>
  </cellStyleXfs>
  <cellXfs count="381">
    <xf numFmtId="0" fontId="0" fillId="0" borderId="0" xfId="0"/>
    <xf numFmtId="0" fontId="3" fillId="0" borderId="1" xfId="1" applyFont="1"/>
    <xf numFmtId="1" fontId="9" fillId="0" borderId="1" xfId="1" applyNumberFormat="1" applyFont="1"/>
    <xf numFmtId="0" fontId="3" fillId="0" borderId="1" xfId="1" applyFont="1" applyAlignment="1">
      <alignment horizontal="center"/>
    </xf>
    <xf numFmtId="0" fontId="19" fillId="0" borderId="1" xfId="1"/>
    <xf numFmtId="0" fontId="11" fillId="0" borderId="1" xfId="1" applyFont="1" applyAlignment="1">
      <alignment horizontal="center" vertical="center" wrapText="1"/>
    </xf>
    <xf numFmtId="0" fontId="12" fillId="0" borderId="1" xfId="1" applyFont="1" applyAlignment="1">
      <alignment horizontal="center"/>
    </xf>
    <xf numFmtId="0" fontId="12" fillId="0" borderId="1" xfId="1" applyFont="1" applyAlignment="1">
      <alignment horizontal="center" wrapText="1"/>
    </xf>
    <xf numFmtId="0" fontId="14" fillId="0" borderId="1" xfId="1" applyFont="1" applyAlignment="1">
      <alignment horizontal="center"/>
    </xf>
    <xf numFmtId="0" fontId="9" fillId="0" borderId="1" xfId="1" applyFont="1" applyAlignment="1">
      <alignment wrapText="1"/>
    </xf>
    <xf numFmtId="0" fontId="9" fillId="0" borderId="1" xfId="1" applyFont="1"/>
    <xf numFmtId="10" fontId="13" fillId="0" borderId="1" xfId="1" applyNumberFormat="1" applyFont="1" applyAlignment="1">
      <alignment horizontal="center" wrapText="1"/>
    </xf>
    <xf numFmtId="10" fontId="13" fillId="0" borderId="1" xfId="1" applyNumberFormat="1" applyFont="1" applyAlignment="1">
      <alignment wrapText="1"/>
    </xf>
    <xf numFmtId="4" fontId="3" fillId="0" borderId="1" xfId="1" applyNumberFormat="1" applyFont="1"/>
    <xf numFmtId="0" fontId="15" fillId="0" borderId="1" xfId="1" applyFont="1" applyAlignment="1">
      <alignment wrapText="1"/>
    </xf>
    <xf numFmtId="0" fontId="15" fillId="0" borderId="1" xfId="1" applyFont="1" applyAlignment="1">
      <alignment horizontal="right" wrapText="1"/>
    </xf>
    <xf numFmtId="10" fontId="15" fillId="0" borderId="6" xfId="1" applyNumberFormat="1" applyFont="1" applyBorder="1" applyAlignment="1">
      <alignment wrapText="1"/>
    </xf>
    <xf numFmtId="165" fontId="15" fillId="0" borderId="1" xfId="1" applyNumberFormat="1" applyFont="1" applyAlignment="1">
      <alignment horizontal="center" wrapText="1"/>
    </xf>
    <xf numFmtId="10" fontId="15" fillId="0" borderId="1" xfId="1" applyNumberFormat="1" applyFont="1" applyAlignment="1">
      <alignment wrapText="1"/>
    </xf>
    <xf numFmtId="4" fontId="3" fillId="0" borderId="1" xfId="1" applyNumberFormat="1" applyFont="1" applyAlignment="1">
      <alignment horizontal="center"/>
    </xf>
    <xf numFmtId="4" fontId="8" fillId="0" borderId="1" xfId="1" applyNumberFormat="1" applyFont="1" applyAlignment="1">
      <alignment horizontal="center"/>
    </xf>
    <xf numFmtId="4" fontId="8" fillId="0" borderId="5" xfId="1" applyNumberFormat="1" applyFont="1" applyBorder="1"/>
    <xf numFmtId="0" fontId="8" fillId="0" borderId="1" xfId="1" applyFont="1" applyAlignment="1">
      <alignment wrapText="1"/>
    </xf>
    <xf numFmtId="0" fontId="8" fillId="0" borderId="1" xfId="1" applyFont="1" applyAlignment="1">
      <alignment horizontal="right" wrapText="1"/>
    </xf>
    <xf numFmtId="10" fontId="8" fillId="0" borderId="6" xfId="1" applyNumberFormat="1" applyFont="1" applyBorder="1" applyAlignment="1">
      <alignment wrapText="1"/>
    </xf>
    <xf numFmtId="10" fontId="8" fillId="0" borderId="1" xfId="1" applyNumberFormat="1" applyFont="1" applyAlignment="1">
      <alignment wrapText="1"/>
    </xf>
    <xf numFmtId="0" fontId="8" fillId="0" borderId="1" xfId="1" applyFont="1" applyAlignment="1">
      <alignment horizontal="center"/>
    </xf>
    <xf numFmtId="0" fontId="11" fillId="0" borderId="1" xfId="1" applyFont="1" applyAlignment="1">
      <alignment horizontal="center"/>
    </xf>
    <xf numFmtId="0" fontId="17" fillId="0" borderId="1" xfId="1" applyFont="1" applyAlignment="1">
      <alignment horizontal="center" wrapText="1"/>
    </xf>
    <xf numFmtId="0" fontId="17" fillId="0" borderId="1" xfId="1" applyFont="1" applyAlignment="1">
      <alignment horizontal="center"/>
    </xf>
    <xf numFmtId="0" fontId="2" fillId="0" borderId="1" xfId="1" applyFont="1"/>
    <xf numFmtId="0" fontId="24" fillId="0" borderId="1" xfId="1" applyFont="1"/>
    <xf numFmtId="0" fontId="19" fillId="0" borderId="25" xfId="1" applyBorder="1"/>
    <xf numFmtId="0" fontId="19" fillId="0" borderId="26" xfId="1" applyBorder="1"/>
    <xf numFmtId="0" fontId="19" fillId="7" borderId="25" xfId="1" applyFill="1" applyBorder="1"/>
    <xf numFmtId="0" fontId="19" fillId="7" borderId="1" xfId="1" applyFill="1"/>
    <xf numFmtId="0" fontId="19" fillId="7" borderId="26" xfId="1" applyFill="1" applyBorder="1"/>
    <xf numFmtId="0" fontId="3" fillId="0" borderId="1" xfId="0" applyFont="1" applyBorder="1"/>
    <xf numFmtId="0" fontId="49" fillId="0" borderId="47" xfId="0" applyFont="1" applyBorder="1" applyAlignment="1">
      <alignment horizontal="center" vertical="top" wrapText="1"/>
    </xf>
    <xf numFmtId="0" fontId="0" fillId="0" borderId="47" xfId="0" applyBorder="1" applyAlignment="1">
      <alignment horizontal="left" wrapText="1"/>
    </xf>
    <xf numFmtId="0" fontId="49" fillId="0" borderId="47" xfId="0" applyFont="1" applyBorder="1" applyAlignment="1">
      <alignment horizontal="left" vertical="top" wrapText="1"/>
    </xf>
    <xf numFmtId="0" fontId="49" fillId="0" borderId="47" xfId="0" applyFont="1" applyBorder="1" applyAlignment="1">
      <alignment horizontal="center" vertical="center" wrapText="1"/>
    </xf>
    <xf numFmtId="0" fontId="49" fillId="8" borderId="47" xfId="0" applyFont="1" applyFill="1" applyBorder="1" applyAlignment="1">
      <alignment horizontal="center" vertical="top" wrapText="1"/>
    </xf>
    <xf numFmtId="0" fontId="49" fillId="8" borderId="47" xfId="0" applyFont="1" applyFill="1" applyBorder="1" applyAlignment="1">
      <alignment horizontal="left" vertical="top" wrapText="1"/>
    </xf>
    <xf numFmtId="10" fontId="53" fillId="8" borderId="47" xfId="0" applyNumberFormat="1" applyFont="1" applyFill="1" applyBorder="1" applyAlignment="1">
      <alignment horizontal="center" vertical="top" shrinkToFit="1"/>
    </xf>
    <xf numFmtId="0" fontId="49" fillId="8" borderId="47" xfId="0" applyFont="1" applyFill="1" applyBorder="1" applyAlignment="1">
      <alignment horizontal="center" vertical="center" wrapText="1"/>
    </xf>
    <xf numFmtId="0" fontId="49" fillId="8" borderId="47" xfId="0" applyFont="1" applyFill="1" applyBorder="1" applyAlignment="1">
      <alignment horizontal="left" vertical="center" wrapText="1"/>
    </xf>
    <xf numFmtId="0" fontId="54" fillId="0" borderId="47" xfId="0" applyFont="1" applyBorder="1" applyAlignment="1">
      <alignment horizontal="center" vertical="top" wrapText="1"/>
    </xf>
    <xf numFmtId="10" fontId="56" fillId="0" borderId="47" xfId="0" applyNumberFormat="1" applyFont="1" applyBorder="1" applyAlignment="1">
      <alignment horizontal="center" vertical="top" shrinkToFit="1"/>
    </xf>
    <xf numFmtId="0" fontId="54" fillId="8" borderId="47" xfId="0" applyFont="1" applyFill="1" applyBorder="1" applyAlignment="1">
      <alignment horizontal="center" vertical="top" wrapText="1"/>
    </xf>
    <xf numFmtId="10" fontId="56" fillId="8" borderId="47" xfId="0" applyNumberFormat="1" applyFont="1" applyFill="1" applyBorder="1" applyAlignment="1">
      <alignment horizontal="center" vertical="top" shrinkToFit="1"/>
    </xf>
    <xf numFmtId="0" fontId="54" fillId="0" borderId="47" xfId="0" applyFont="1" applyBorder="1" applyAlignment="1">
      <alignment horizontal="center" vertical="center" wrapText="1"/>
    </xf>
    <xf numFmtId="10" fontId="56" fillId="0" borderId="47" xfId="0" applyNumberFormat="1" applyFont="1" applyBorder="1" applyAlignment="1">
      <alignment horizontal="center" vertical="center" shrinkToFit="1"/>
    </xf>
    <xf numFmtId="10" fontId="32" fillId="9" borderId="47" xfId="0" applyNumberFormat="1" applyFont="1" applyFill="1" applyBorder="1" applyAlignment="1">
      <alignment horizontal="center" wrapText="1"/>
    </xf>
    <xf numFmtId="4" fontId="13" fillId="0" borderId="1" xfId="1" applyNumberFormat="1" applyFont="1" applyAlignment="1">
      <alignment horizontal="left"/>
    </xf>
    <xf numFmtId="0" fontId="13" fillId="0" borderId="1" xfId="1" applyFont="1" applyAlignment="1">
      <alignment horizontal="left"/>
    </xf>
    <xf numFmtId="167" fontId="3" fillId="0" borderId="1" xfId="1" applyNumberFormat="1" applyFont="1" applyAlignment="1">
      <alignment horizontal="center"/>
    </xf>
    <xf numFmtId="0" fontId="12" fillId="0" borderId="25" xfId="1" applyFont="1" applyBorder="1" applyAlignment="1">
      <alignment horizontal="center" wrapText="1"/>
    </xf>
    <xf numFmtId="0" fontId="12" fillId="0" borderId="26" xfId="1" applyFont="1" applyBorder="1" applyAlignment="1">
      <alignment horizontal="center" wrapText="1"/>
    </xf>
    <xf numFmtId="0" fontId="13" fillId="0" borderId="25" xfId="1" applyFont="1" applyBorder="1" applyAlignment="1">
      <alignment horizontal="left"/>
    </xf>
    <xf numFmtId="4" fontId="13" fillId="0" borderId="25" xfId="1" applyNumberFormat="1" applyFont="1" applyBorder="1" applyAlignment="1">
      <alignment horizontal="left"/>
    </xf>
    <xf numFmtId="4" fontId="13" fillId="0" borderId="1" xfId="1" applyNumberFormat="1" applyFont="1" applyAlignment="1">
      <alignment horizontal="left" vertical="top"/>
    </xf>
    <xf numFmtId="10" fontId="13" fillId="0" borderId="26" xfId="1" applyNumberFormat="1" applyFont="1" applyBorder="1" applyAlignment="1">
      <alignment wrapText="1"/>
    </xf>
    <xf numFmtId="4" fontId="15" fillId="0" borderId="25" xfId="1" applyNumberFormat="1" applyFont="1" applyBorder="1"/>
    <xf numFmtId="10" fontId="15" fillId="0" borderId="26" xfId="1" applyNumberFormat="1" applyFont="1" applyBorder="1" applyAlignment="1">
      <alignment wrapText="1"/>
    </xf>
    <xf numFmtId="4" fontId="8" fillId="0" borderId="25" xfId="1" applyNumberFormat="1" applyFont="1" applyBorder="1"/>
    <xf numFmtId="10" fontId="8" fillId="0" borderId="26" xfId="1" applyNumberFormat="1" applyFont="1" applyBorder="1" applyAlignment="1">
      <alignment wrapText="1"/>
    </xf>
    <xf numFmtId="0" fontId="25" fillId="7" borderId="25" xfId="1" applyFont="1" applyFill="1" applyBorder="1" applyAlignment="1">
      <alignment horizontal="center"/>
    </xf>
    <xf numFmtId="0" fontId="25" fillId="7" borderId="1" xfId="1" applyFont="1" applyFill="1" applyAlignment="1">
      <alignment horizontal="center"/>
    </xf>
    <xf numFmtId="0" fontId="25" fillId="7" borderId="26" xfId="1" applyFont="1" applyFill="1" applyBorder="1" applyAlignment="1">
      <alignment horizontal="center"/>
    </xf>
    <xf numFmtId="0" fontId="39" fillId="7" borderId="19" xfId="1" applyFont="1" applyFill="1" applyBorder="1" applyAlignment="1">
      <alignment vertical="center" wrapText="1"/>
    </xf>
    <xf numFmtId="0" fontId="39" fillId="7" borderId="25" xfId="1" applyFont="1" applyFill="1" applyBorder="1" applyAlignment="1">
      <alignment vertical="center" wrapText="1"/>
    </xf>
    <xf numFmtId="0" fontId="39" fillId="7" borderId="1" xfId="1" applyFont="1" applyFill="1" applyAlignment="1">
      <alignment vertical="center" wrapText="1"/>
    </xf>
    <xf numFmtId="0" fontId="2" fillId="7" borderId="25" xfId="1" applyFont="1" applyFill="1" applyBorder="1" applyAlignment="1">
      <alignment horizontal="center" vertical="center" wrapText="1"/>
    </xf>
    <xf numFmtId="0" fontId="2" fillId="7" borderId="1" xfId="1" applyFont="1" applyFill="1" applyAlignment="1">
      <alignment horizontal="center" vertical="center" wrapText="1"/>
    </xf>
    <xf numFmtId="4" fontId="13" fillId="0" borderId="25" xfId="1" applyNumberFormat="1" applyFont="1" applyBorder="1" applyAlignment="1">
      <alignment horizontal="left" vertical="top"/>
    </xf>
    <xf numFmtId="10" fontId="52" fillId="0" borderId="47" xfId="0" applyNumberFormat="1" applyFont="1" applyBorder="1" applyAlignment="1" applyProtection="1">
      <alignment horizontal="center" vertical="top" shrinkToFit="1"/>
      <protection locked="0"/>
    </xf>
    <xf numFmtId="10" fontId="52" fillId="8" borderId="47" xfId="0" applyNumberFormat="1" applyFont="1" applyFill="1" applyBorder="1" applyAlignment="1" applyProtection="1">
      <alignment horizontal="center" vertical="top" shrinkToFit="1"/>
      <protection locked="0"/>
    </xf>
    <xf numFmtId="0" fontId="49" fillId="0" borderId="47" xfId="0" applyFont="1" applyBorder="1" applyAlignment="1" applyProtection="1">
      <alignment horizontal="center" vertical="top" wrapText="1"/>
      <protection locked="0"/>
    </xf>
    <xf numFmtId="0" fontId="49" fillId="8" borderId="47" xfId="0" applyFont="1" applyFill="1" applyBorder="1" applyAlignment="1" applyProtection="1">
      <alignment horizontal="center" vertical="top" wrapText="1"/>
      <protection locked="0"/>
    </xf>
    <xf numFmtId="10" fontId="52" fillId="8" borderId="47" xfId="0" applyNumberFormat="1" applyFont="1" applyFill="1" applyBorder="1" applyAlignment="1" applyProtection="1">
      <alignment horizontal="center" vertical="center" shrinkToFit="1"/>
      <protection locked="0"/>
    </xf>
    <xf numFmtId="0" fontId="12" fillId="0" borderId="5" xfId="1" applyFont="1" applyBorder="1" applyAlignment="1">
      <alignment horizontal="center" wrapText="1"/>
    </xf>
    <xf numFmtId="0" fontId="12" fillId="0" borderId="6" xfId="1" applyFont="1" applyBorder="1" applyAlignment="1">
      <alignment horizontal="center" wrapText="1"/>
    </xf>
    <xf numFmtId="0" fontId="13" fillId="0" borderId="5" xfId="1" applyFont="1" applyBorder="1"/>
    <xf numFmtId="4" fontId="13" fillId="0" borderId="1" xfId="1" applyNumberFormat="1" applyFont="1" applyAlignment="1">
      <alignment horizontal="center" vertical="center"/>
    </xf>
    <xf numFmtId="0" fontId="13" fillId="0" borderId="1" xfId="1" applyFont="1" applyAlignment="1">
      <alignment horizontal="center" vertical="center"/>
    </xf>
    <xf numFmtId="4" fontId="58" fillId="0" borderId="1" xfId="1" applyNumberFormat="1" applyFont="1" applyAlignment="1">
      <alignment horizontal="center" vertical="center"/>
    </xf>
    <xf numFmtId="10" fontId="5" fillId="0" borderId="1" xfId="1" applyNumberFormat="1" applyFont="1" applyAlignment="1">
      <alignment horizontal="center" vertical="center"/>
    </xf>
    <xf numFmtId="0" fontId="3" fillId="0" borderId="5" xfId="1" applyFont="1" applyBorder="1"/>
    <xf numFmtId="0" fontId="9" fillId="0" borderId="6" xfId="1" applyFont="1" applyBorder="1" applyAlignment="1">
      <alignment wrapText="1"/>
    </xf>
    <xf numFmtId="4" fontId="15" fillId="0" borderId="5" xfId="1" applyNumberFormat="1" applyFont="1" applyBorder="1"/>
    <xf numFmtId="0" fontId="19" fillId="0" borderId="33" xfId="0" applyFont="1"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59" fillId="0" borderId="38" xfId="0" applyFont="1" applyBorder="1" applyAlignment="1">
      <alignment horizontal="center" wrapText="1"/>
    </xf>
    <xf numFmtId="0" fontId="59" fillId="0" borderId="39" xfId="0" applyFont="1" applyBorder="1" applyAlignment="1">
      <alignment horizontal="center" wrapText="1"/>
    </xf>
    <xf numFmtId="0" fontId="59" fillId="0" borderId="42" xfId="0" applyFont="1" applyBorder="1" applyAlignment="1">
      <alignment horizontal="center" wrapText="1"/>
    </xf>
    <xf numFmtId="0" fontId="60" fillId="0" borderId="30" xfId="0" applyFont="1" applyBorder="1" applyAlignment="1">
      <alignment horizontal="center"/>
    </xf>
    <xf numFmtId="0" fontId="60" fillId="0" borderId="31" xfId="0" applyFont="1" applyBorder="1" applyAlignment="1">
      <alignment horizontal="center"/>
    </xf>
    <xf numFmtId="0" fontId="60" fillId="0" borderId="32" xfId="0" applyFont="1" applyBorder="1" applyAlignment="1">
      <alignment horizontal="center"/>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7" xfId="0" applyFont="1" applyBorder="1" applyAlignment="1">
      <alignment horizontal="center" vertical="center" wrapText="1"/>
    </xf>
    <xf numFmtId="0" fontId="59" fillId="0" borderId="33" xfId="0" applyFont="1" applyBorder="1" applyAlignment="1">
      <alignment horizontal="center"/>
    </xf>
    <xf numFmtId="0" fontId="59" fillId="0" borderId="34" xfId="0" applyFont="1" applyBorder="1" applyAlignment="1">
      <alignment horizontal="center"/>
    </xf>
    <xf numFmtId="0" fontId="59" fillId="0" borderId="37" xfId="0" applyFont="1" applyBorder="1" applyAlignment="1">
      <alignment horizontal="center"/>
    </xf>
    <xf numFmtId="0" fontId="19"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38" fillId="7" borderId="19" xfId="1" applyFont="1" applyFill="1" applyBorder="1" applyAlignment="1" applyProtection="1">
      <alignment horizontal="center" vertical="center" wrapText="1"/>
      <protection locked="0"/>
    </xf>
    <xf numFmtId="0" fontId="38" fillId="7" borderId="24" xfId="1" applyFont="1" applyFill="1" applyBorder="1" applyAlignment="1" applyProtection="1">
      <alignment horizontal="center" vertical="center" wrapText="1"/>
      <protection locked="0"/>
    </xf>
    <xf numFmtId="0" fontId="38" fillId="7" borderId="1" xfId="1" applyFont="1" applyFill="1" applyAlignment="1" applyProtection="1">
      <alignment horizontal="center" vertical="center" wrapText="1"/>
      <protection locked="0"/>
    </xf>
    <xf numFmtId="0" fontId="38" fillId="7" borderId="26" xfId="1" applyFont="1" applyFill="1" applyBorder="1" applyAlignment="1" applyProtection="1">
      <alignment horizontal="center" vertical="center" wrapText="1"/>
      <protection locked="0"/>
    </xf>
    <xf numFmtId="0" fontId="2" fillId="0" borderId="25" xfId="1" applyFont="1" applyBorder="1" applyAlignment="1" applyProtection="1">
      <alignment horizontal="center" wrapText="1"/>
      <protection locked="0"/>
    </xf>
    <xf numFmtId="0" fontId="2" fillId="0" borderId="1" xfId="1" applyFont="1" applyAlignment="1" applyProtection="1">
      <alignment horizontal="center"/>
      <protection locked="0"/>
    </xf>
    <xf numFmtId="0" fontId="2" fillId="0" borderId="26" xfId="1" applyFont="1" applyBorder="1" applyAlignment="1" applyProtection="1">
      <alignment horizontal="center"/>
      <protection locked="0"/>
    </xf>
    <xf numFmtId="0" fontId="2" fillId="0" borderId="25" xfId="1" applyFont="1" applyBorder="1" applyAlignment="1" applyProtection="1">
      <alignment horizontal="center"/>
      <protection locked="0"/>
    </xf>
    <xf numFmtId="0" fontId="2" fillId="0" borderId="27" xfId="1" applyFont="1" applyBorder="1" applyAlignment="1" applyProtection="1">
      <alignment horizontal="center"/>
      <protection locked="0"/>
    </xf>
    <xf numFmtId="0" fontId="2" fillId="0" borderId="28" xfId="1" applyFont="1" applyBorder="1" applyAlignment="1" applyProtection="1">
      <alignment horizontal="center"/>
      <protection locked="0"/>
    </xf>
    <xf numFmtId="0" fontId="2" fillId="0" borderId="29" xfId="1" applyFont="1" applyBorder="1" applyAlignment="1" applyProtection="1">
      <alignment horizontal="center"/>
      <protection locked="0"/>
    </xf>
    <xf numFmtId="0" fontId="33" fillId="7" borderId="25" xfId="1" applyFont="1" applyFill="1" applyBorder="1" applyAlignment="1">
      <alignment horizontal="center" vertical="center" wrapText="1"/>
    </xf>
    <xf numFmtId="0" fontId="33" fillId="7" borderId="1" xfId="1" applyFont="1" applyFill="1" applyAlignment="1">
      <alignment horizontal="center" vertical="center" wrapText="1"/>
    </xf>
    <xf numFmtId="0" fontId="33" fillId="7" borderId="26" xfId="1" applyFont="1" applyFill="1" applyBorder="1" applyAlignment="1">
      <alignment horizontal="center" vertical="center" wrapText="1"/>
    </xf>
    <xf numFmtId="0" fontId="37" fillId="7" borderId="25" xfId="1" applyFont="1" applyFill="1" applyBorder="1" applyAlignment="1" applyProtection="1">
      <alignment horizontal="center" vertical="center" wrapText="1"/>
      <protection locked="0"/>
    </xf>
    <xf numFmtId="0" fontId="35" fillId="7" borderId="1" xfId="1" applyFont="1" applyFill="1" applyAlignment="1" applyProtection="1">
      <alignment horizontal="center" vertical="center" wrapText="1"/>
      <protection locked="0"/>
    </xf>
    <xf numFmtId="0" fontId="35" fillId="7" borderId="26" xfId="1" applyFont="1" applyFill="1" applyBorder="1" applyAlignment="1" applyProtection="1">
      <alignment horizontal="center" vertical="center" wrapText="1"/>
      <protection locked="0"/>
    </xf>
    <xf numFmtId="0" fontId="35" fillId="7" borderId="25" xfId="1" applyFont="1" applyFill="1" applyBorder="1" applyAlignment="1" applyProtection="1">
      <alignment horizontal="center" vertical="center" wrapText="1"/>
      <protection locked="0"/>
    </xf>
    <xf numFmtId="0" fontId="4" fillId="7" borderId="25" xfId="1" applyFont="1" applyFill="1" applyBorder="1" applyAlignment="1">
      <alignment horizontal="center" vertical="center" wrapText="1"/>
    </xf>
    <xf numFmtId="0" fontId="31" fillId="7" borderId="1" xfId="1" applyFont="1" applyFill="1" applyAlignment="1">
      <alignment horizontal="center" vertical="center" wrapText="1"/>
    </xf>
    <xf numFmtId="0" fontId="31" fillId="7" borderId="26" xfId="1" applyFont="1" applyFill="1" applyBorder="1" applyAlignment="1">
      <alignment horizontal="center" vertical="center" wrapText="1"/>
    </xf>
    <xf numFmtId="0" fontId="31" fillId="7" borderId="25" xfId="1" applyFont="1" applyFill="1" applyBorder="1" applyAlignment="1">
      <alignment horizontal="center" vertical="center" wrapText="1"/>
    </xf>
    <xf numFmtId="0" fontId="36" fillId="7" borderId="25" xfId="1" applyFont="1" applyFill="1" applyBorder="1" applyAlignment="1" applyProtection="1">
      <alignment horizontal="center" vertical="center"/>
      <protection locked="0"/>
    </xf>
    <xf numFmtId="0" fontId="36" fillId="7" borderId="1" xfId="1" applyFont="1" applyFill="1" applyAlignment="1" applyProtection="1">
      <alignment horizontal="center" vertical="center"/>
      <protection locked="0"/>
    </xf>
    <xf numFmtId="0" fontId="36" fillId="7" borderId="26" xfId="1" applyFont="1" applyFill="1" applyBorder="1" applyAlignment="1" applyProtection="1">
      <alignment horizontal="center" vertical="center"/>
      <protection locked="0"/>
    </xf>
    <xf numFmtId="0" fontId="34" fillId="7" borderId="25" xfId="1" applyFont="1" applyFill="1" applyBorder="1" applyAlignment="1" applyProtection="1">
      <alignment horizontal="left" vertical="center"/>
      <protection locked="0"/>
    </xf>
    <xf numFmtId="0" fontId="34" fillId="7" borderId="1" xfId="1" applyFont="1" applyFill="1" applyAlignment="1" applyProtection="1">
      <alignment horizontal="left" vertical="center"/>
      <protection locked="0"/>
    </xf>
    <xf numFmtId="0" fontId="34" fillId="7" borderId="26" xfId="1" applyFont="1" applyFill="1" applyBorder="1" applyAlignment="1" applyProtection="1">
      <alignment horizontal="left" vertical="center"/>
      <protection locked="0"/>
    </xf>
    <xf numFmtId="0" fontId="4" fillId="7" borderId="25" xfId="1" applyFont="1" applyFill="1" applyBorder="1" applyAlignment="1">
      <alignment horizontal="center"/>
    </xf>
    <xf numFmtId="0" fontId="3" fillId="7" borderId="1" xfId="1" applyFont="1" applyFill="1"/>
    <xf numFmtId="0" fontId="3" fillId="7" borderId="26" xfId="1" applyFont="1" applyFill="1" applyBorder="1"/>
    <xf numFmtId="0" fontId="27" fillId="0" borderId="34" xfId="1" applyFont="1" applyBorder="1" applyAlignment="1">
      <alignment horizontal="center" vertical="center"/>
    </xf>
    <xf numFmtId="4" fontId="42" fillId="0" borderId="25" xfId="1" applyNumberFormat="1" applyFont="1" applyBorder="1" applyAlignment="1">
      <alignment horizontal="left"/>
    </xf>
    <xf numFmtId="4" fontId="42" fillId="0" borderId="1" xfId="1" applyNumberFormat="1" applyFont="1" applyAlignment="1">
      <alignment horizontal="left"/>
    </xf>
    <xf numFmtId="4" fontId="42" fillId="0" borderId="26" xfId="1" applyNumberFormat="1" applyFont="1" applyBorder="1" applyAlignment="1">
      <alignment horizontal="left"/>
    </xf>
    <xf numFmtId="4" fontId="16" fillId="0" borderId="25" xfId="1" applyNumberFormat="1" applyFont="1" applyBorder="1" applyAlignment="1" applyProtection="1">
      <alignment horizontal="center"/>
      <protection locked="0"/>
    </xf>
    <xf numFmtId="4" fontId="16" fillId="0" borderId="1" xfId="1" applyNumberFormat="1" applyFont="1" applyAlignment="1" applyProtection="1">
      <alignment horizontal="center"/>
      <protection locked="0"/>
    </xf>
    <xf numFmtId="4" fontId="16" fillId="0" borderId="26" xfId="1" applyNumberFormat="1" applyFont="1" applyBorder="1" applyAlignment="1" applyProtection="1">
      <alignment horizontal="center"/>
      <protection locked="0"/>
    </xf>
    <xf numFmtId="0" fontId="41" fillId="0" borderId="25" xfId="1" applyFont="1" applyBorder="1" applyAlignment="1" applyProtection="1">
      <alignment horizontal="left" vertical="center" wrapText="1"/>
      <protection locked="0"/>
    </xf>
    <xf numFmtId="0" fontId="41" fillId="0" borderId="1" xfId="1" applyFont="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41" fillId="0" borderId="27" xfId="1" applyFont="1" applyBorder="1" applyAlignment="1" applyProtection="1">
      <alignment horizontal="left" vertical="center" wrapText="1"/>
      <protection locked="0"/>
    </xf>
    <xf numFmtId="0" fontId="41" fillId="0" borderId="28" xfId="1" applyFont="1" applyBorder="1" applyAlignment="1" applyProtection="1">
      <alignment horizontal="left" vertical="center" wrapText="1"/>
      <protection locked="0"/>
    </xf>
    <xf numFmtId="0" fontId="41" fillId="0" borderId="29" xfId="1" applyFont="1" applyBorder="1" applyAlignment="1" applyProtection="1">
      <alignment horizontal="left" vertical="center" wrapText="1"/>
      <protection locked="0"/>
    </xf>
    <xf numFmtId="0" fontId="45" fillId="0" borderId="25" xfId="1" applyFont="1" applyBorder="1" applyAlignment="1" applyProtection="1">
      <alignment horizontal="center"/>
      <protection locked="0"/>
    </xf>
    <xf numFmtId="0" fontId="46" fillId="0" borderId="1" xfId="1" applyFont="1" applyProtection="1">
      <protection locked="0"/>
    </xf>
    <xf numFmtId="0" fontId="46" fillId="0" borderId="26" xfId="1" applyFont="1" applyBorder="1" applyProtection="1">
      <protection locked="0"/>
    </xf>
    <xf numFmtId="0" fontId="47" fillId="0" borderId="25" xfId="1" applyFont="1" applyBorder="1" applyAlignment="1" applyProtection="1">
      <alignment horizontal="center"/>
      <protection locked="0"/>
    </xf>
    <xf numFmtId="0" fontId="10" fillId="3" borderId="17" xfId="1" applyFont="1" applyFill="1" applyBorder="1" applyAlignment="1">
      <alignment horizontal="center"/>
    </xf>
    <xf numFmtId="0" fontId="3" fillId="0" borderId="21" xfId="1" applyFont="1" applyBorder="1"/>
    <xf numFmtId="0" fontId="3" fillId="0" borderId="22" xfId="1" applyFont="1" applyBorder="1"/>
    <xf numFmtId="0" fontId="11" fillId="0" borderId="49" xfId="1" applyFont="1" applyBorder="1" applyAlignment="1">
      <alignment horizontal="center" vertical="center" wrapText="1"/>
    </xf>
    <xf numFmtId="0" fontId="3" fillId="0" borderId="50" xfId="1" applyFont="1" applyBorder="1"/>
    <xf numFmtId="0" fontId="3" fillId="0" borderId="51" xfId="1" applyFont="1" applyBorder="1"/>
    <xf numFmtId="0" fontId="12" fillId="0" borderId="52" xfId="1" applyFont="1" applyBorder="1" applyAlignment="1">
      <alignment horizontal="center"/>
    </xf>
    <xf numFmtId="0" fontId="3" fillId="0" borderId="15" xfId="1" applyFont="1" applyBorder="1"/>
    <xf numFmtId="0" fontId="3" fillId="0" borderId="53" xfId="1" applyFont="1" applyBorder="1"/>
    <xf numFmtId="0" fontId="43" fillId="0" borderId="25" xfId="1" applyFont="1" applyBorder="1" applyAlignment="1" applyProtection="1">
      <alignment horizontal="center" wrapText="1"/>
      <protection locked="0"/>
    </xf>
    <xf numFmtId="0" fontId="44" fillId="0" borderId="1" xfId="1" applyFont="1" applyProtection="1">
      <protection locked="0"/>
    </xf>
    <xf numFmtId="0" fontId="44" fillId="0" borderId="26" xfId="1" applyFont="1" applyBorder="1" applyProtection="1">
      <protection locked="0"/>
    </xf>
    <xf numFmtId="0" fontId="41" fillId="0" borderId="5" xfId="1" applyFont="1" applyBorder="1" applyAlignment="1" applyProtection="1">
      <alignment horizontal="left" vertical="center" wrapText="1"/>
      <protection locked="0"/>
    </xf>
    <xf numFmtId="0" fontId="41" fillId="0" borderId="6" xfId="1" applyFont="1" applyBorder="1" applyAlignment="1" applyProtection="1">
      <alignment horizontal="left" vertical="center" wrapText="1"/>
      <protection locked="0"/>
    </xf>
    <xf numFmtId="0" fontId="8" fillId="3" borderId="10" xfId="1" applyFont="1" applyFill="1" applyBorder="1" applyAlignment="1">
      <alignment horizontal="left" vertical="center" wrapText="1"/>
    </xf>
    <xf numFmtId="0" fontId="18" fillId="0" borderId="15" xfId="1" applyFont="1" applyBorder="1"/>
    <xf numFmtId="0" fontId="18" fillId="0" borderId="4" xfId="1" applyFont="1" applyBorder="1"/>
    <xf numFmtId="0" fontId="18" fillId="0" borderId="7" xfId="1" applyFont="1" applyBorder="1"/>
    <xf numFmtId="0" fontId="18" fillId="0" borderId="14" xfId="1" applyFont="1" applyBorder="1"/>
    <xf numFmtId="0" fontId="18" fillId="0" borderId="12" xfId="1" applyFont="1" applyBorder="1"/>
    <xf numFmtId="4" fontId="16" fillId="0" borderId="5" xfId="1" applyNumberFormat="1" applyFont="1" applyBorder="1" applyAlignment="1" applyProtection="1">
      <alignment horizontal="center"/>
      <protection locked="0"/>
    </xf>
    <xf numFmtId="0" fontId="3" fillId="0" borderId="1" xfId="1" applyFont="1" applyProtection="1">
      <protection locked="0"/>
    </xf>
    <xf numFmtId="0" fontId="3" fillId="0" borderId="6" xfId="1" applyFont="1" applyBorder="1" applyProtection="1">
      <protection locked="0"/>
    </xf>
    <xf numFmtId="4" fontId="13" fillId="0" borderId="5" xfId="1" applyNumberFormat="1" applyFont="1" applyBorder="1" applyAlignment="1">
      <alignment horizontal="left" wrapText="1"/>
    </xf>
    <xf numFmtId="4" fontId="13" fillId="0" borderId="1" xfId="1" applyNumberFormat="1" applyFont="1" applyAlignment="1">
      <alignment horizontal="left" wrapText="1"/>
    </xf>
    <xf numFmtId="4" fontId="13" fillId="0" borderId="5" xfId="1" applyNumberFormat="1" applyFont="1" applyBorder="1" applyAlignment="1">
      <alignment horizontal="left"/>
    </xf>
    <xf numFmtId="4" fontId="13" fillId="0" borderId="1" xfId="1" applyNumberFormat="1" applyFont="1" applyAlignment="1">
      <alignment horizontal="left"/>
    </xf>
    <xf numFmtId="0" fontId="13" fillId="0" borderId="5" xfId="1" applyFont="1" applyBorder="1" applyAlignment="1">
      <alignment horizontal="left"/>
    </xf>
    <xf numFmtId="0" fontId="13" fillId="0" borderId="1" xfId="1" applyFont="1" applyAlignment="1">
      <alignment horizontal="left"/>
    </xf>
    <xf numFmtId="0" fontId="17" fillId="0" borderId="20" xfId="1" applyFont="1" applyBorder="1" applyAlignment="1">
      <alignment horizontal="center"/>
    </xf>
    <xf numFmtId="0" fontId="17" fillId="0" borderId="18" xfId="1" applyFont="1" applyBorder="1" applyAlignment="1">
      <alignment horizontal="center"/>
    </xf>
    <xf numFmtId="0" fontId="17" fillId="0" borderId="11" xfId="1" applyFont="1" applyBorder="1" applyAlignment="1">
      <alignment horizontal="center"/>
    </xf>
    <xf numFmtId="0" fontId="45" fillId="0" borderId="5" xfId="1" applyFont="1" applyBorder="1" applyAlignment="1" applyProtection="1">
      <alignment horizontal="center"/>
      <protection locked="0"/>
    </xf>
    <xf numFmtId="0" fontId="46" fillId="0" borderId="6" xfId="1" applyFont="1" applyBorder="1" applyProtection="1">
      <protection locked="0"/>
    </xf>
    <xf numFmtId="0" fontId="47" fillId="0" borderId="5" xfId="1" applyFont="1" applyBorder="1" applyAlignment="1" applyProtection="1">
      <alignment horizontal="center"/>
      <protection locked="0"/>
    </xf>
    <xf numFmtId="4" fontId="42" fillId="0" borderId="5" xfId="1" applyNumberFormat="1" applyFont="1" applyBorder="1" applyAlignment="1">
      <alignment horizontal="left"/>
    </xf>
    <xf numFmtId="4" fontId="42" fillId="0" borderId="6" xfId="1" applyNumberFormat="1" applyFont="1" applyBorder="1" applyAlignment="1">
      <alignment horizontal="left"/>
    </xf>
    <xf numFmtId="0" fontId="11" fillId="0" borderId="16" xfId="1" applyFont="1" applyBorder="1" applyAlignment="1">
      <alignment horizontal="center" vertical="center" wrapText="1"/>
    </xf>
    <xf numFmtId="0" fontId="3" fillId="0" borderId="2" xfId="1" applyFont="1" applyBorder="1"/>
    <xf numFmtId="0" fontId="3" fillId="0" borderId="3" xfId="1" applyFont="1" applyBorder="1"/>
    <xf numFmtId="0" fontId="12" fillId="0" borderId="10" xfId="1" applyFont="1" applyBorder="1" applyAlignment="1">
      <alignment horizontal="center"/>
    </xf>
    <xf numFmtId="0" fontId="3" fillId="0" borderId="4" xfId="1" applyFont="1" applyBorder="1"/>
    <xf numFmtId="0" fontId="43" fillId="0" borderId="5" xfId="1" applyFont="1" applyBorder="1" applyAlignment="1" applyProtection="1">
      <alignment horizontal="center" wrapText="1"/>
      <protection locked="0"/>
    </xf>
    <xf numFmtId="0" fontId="44" fillId="0" borderId="6" xfId="1" applyFont="1" applyBorder="1" applyProtection="1">
      <protection locked="0"/>
    </xf>
    <xf numFmtId="10" fontId="58" fillId="0" borderId="1" xfId="1" applyNumberFormat="1" applyFont="1" applyAlignment="1">
      <alignment horizontal="center" vertical="center"/>
    </xf>
    <xf numFmtId="0" fontId="57" fillId="0" borderId="1" xfId="1" applyFont="1"/>
    <xf numFmtId="10" fontId="58" fillId="0" borderId="1" xfId="8" applyNumberFormat="1" applyFont="1" applyBorder="1" applyAlignment="1" applyProtection="1">
      <alignment horizontal="center" vertical="center" wrapText="1"/>
    </xf>
    <xf numFmtId="10" fontId="57" fillId="0" borderId="1" xfId="8" applyNumberFormat="1" applyFont="1" applyBorder="1" applyProtection="1"/>
    <xf numFmtId="0" fontId="27" fillId="0" borderId="33"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3" xfId="1" applyFont="1" applyBorder="1" applyAlignment="1">
      <alignment horizontal="center" vertical="center"/>
    </xf>
    <xf numFmtId="0" fontId="0" fillId="9" borderId="43" xfId="0" applyFill="1" applyBorder="1" applyAlignment="1">
      <alignment horizontal="left" wrapText="1"/>
    </xf>
    <xf numFmtId="0" fontId="0" fillId="9" borderId="44" xfId="0" applyFill="1" applyBorder="1" applyAlignment="1">
      <alignment horizontal="left" wrapText="1"/>
    </xf>
    <xf numFmtId="0" fontId="55" fillId="0" borderId="1"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49" fillId="0" borderId="45" xfId="0" applyFont="1" applyBorder="1" applyAlignment="1">
      <alignment horizontal="left" vertical="center" wrapText="1"/>
    </xf>
    <xf numFmtId="0" fontId="49" fillId="0" borderId="46" xfId="0" applyFont="1" applyBorder="1" applyAlignment="1">
      <alignment horizontal="left" vertical="center" wrapText="1"/>
    </xf>
    <xf numFmtId="0" fontId="49" fillId="0" borderId="48" xfId="0" applyFont="1" applyBorder="1" applyAlignment="1">
      <alignment horizontal="left" vertical="center" wrapText="1"/>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48" xfId="0" applyFont="1" applyBorder="1" applyAlignment="1">
      <alignment horizontal="center" vertical="center" wrapText="1"/>
    </xf>
    <xf numFmtId="0" fontId="50" fillId="10" borderId="43" xfId="0" applyFont="1" applyFill="1" applyBorder="1" applyAlignment="1">
      <alignment horizontal="center" vertical="top" wrapText="1"/>
    </xf>
    <xf numFmtId="0" fontId="50" fillId="10" borderId="44" xfId="0" applyFont="1" applyFill="1" applyBorder="1" applyAlignment="1">
      <alignment horizontal="center" vertical="top" wrapText="1"/>
    </xf>
    <xf numFmtId="0" fontId="0" fillId="11" borderId="43" xfId="0" applyFill="1" applyBorder="1" applyAlignment="1">
      <alignment horizontal="left" wrapText="1"/>
    </xf>
    <xf numFmtId="0" fontId="0" fillId="11" borderId="8" xfId="0" applyFill="1" applyBorder="1" applyAlignment="1">
      <alignment horizontal="left" wrapText="1"/>
    </xf>
    <xf numFmtId="0" fontId="0" fillId="11" borderId="44" xfId="0" applyFill="1" applyBorder="1" applyAlignment="1">
      <alignment horizontal="left" wrapText="1"/>
    </xf>
    <xf numFmtId="0" fontId="0" fillId="9" borderId="8" xfId="0" applyFill="1" applyBorder="1" applyAlignment="1">
      <alignment horizontal="left" wrapText="1"/>
    </xf>
    <xf numFmtId="0" fontId="8" fillId="0" borderId="1" xfId="1" applyFont="1" applyAlignment="1">
      <alignment vertical="center"/>
    </xf>
    <xf numFmtId="0" fontId="8" fillId="0" borderId="34" xfId="1" applyFont="1" applyBorder="1" applyAlignment="1">
      <alignment horizontal="center" vertical="center"/>
    </xf>
    <xf numFmtId="0" fontId="6" fillId="2" borderId="56"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27" fillId="14" borderId="57" xfId="13" applyFont="1" applyFill="1" applyBorder="1" applyAlignment="1">
      <alignment horizontal="center" vertical="center" wrapText="1"/>
    </xf>
    <xf numFmtId="0" fontId="27" fillId="14" borderId="48" xfId="13" applyFont="1" applyFill="1" applyBorder="1" applyAlignment="1">
      <alignment horizontal="center" vertical="center" wrapText="1"/>
    </xf>
    <xf numFmtId="0" fontId="27" fillId="14" borderId="58" xfId="13" applyFont="1" applyFill="1" applyBorder="1" applyAlignment="1">
      <alignment horizontal="center" vertical="center" wrapText="1"/>
    </xf>
    <xf numFmtId="0" fontId="62" fillId="0" borderId="1" xfId="13"/>
    <xf numFmtId="0" fontId="27" fillId="14" borderId="59" xfId="13" applyFont="1" applyFill="1" applyBorder="1" applyAlignment="1">
      <alignment horizontal="center" vertical="center" wrapText="1"/>
    </xf>
    <xf numFmtId="0" fontId="27" fillId="14" borderId="47" xfId="13" applyFont="1" applyFill="1" applyBorder="1" applyAlignment="1">
      <alignment horizontal="center" vertical="center" wrapText="1"/>
    </xf>
    <xf numFmtId="0" fontId="27" fillId="14" borderId="47" xfId="13" applyFont="1" applyFill="1" applyBorder="1" applyAlignment="1">
      <alignment horizontal="center" vertical="center" wrapText="1"/>
    </xf>
    <xf numFmtId="0" fontId="27" fillId="14" borderId="60" xfId="13" applyFont="1" applyFill="1" applyBorder="1" applyAlignment="1">
      <alignment horizontal="center" vertical="center" wrapText="1"/>
    </xf>
    <xf numFmtId="0" fontId="65" fillId="15" borderId="47" xfId="13" applyFont="1" applyFill="1" applyBorder="1" applyAlignment="1">
      <alignment horizontal="left" vertical="center" wrapText="1"/>
    </xf>
    <xf numFmtId="169" fontId="65" fillId="15" borderId="47" xfId="13" applyNumberFormat="1" applyFont="1" applyFill="1" applyBorder="1" applyAlignment="1">
      <alignment horizontal="right" vertical="center" wrapText="1"/>
    </xf>
    <xf numFmtId="0" fontId="66" fillId="0" borderId="1" xfId="13" applyFont="1"/>
    <xf numFmtId="0" fontId="65" fillId="13" borderId="47" xfId="13" applyFont="1" applyFill="1" applyBorder="1" applyAlignment="1">
      <alignment horizontal="left" vertical="center" wrapText="1"/>
    </xf>
    <xf numFmtId="169" fontId="65" fillId="13" borderId="47" xfId="13" applyNumberFormat="1" applyFont="1" applyFill="1" applyBorder="1" applyAlignment="1">
      <alignment horizontal="right" vertical="center" wrapText="1"/>
    </xf>
    <xf numFmtId="0" fontId="63" fillId="0" borderId="47" xfId="13" applyFont="1" applyBorder="1" applyAlignment="1">
      <alignment horizontal="left" vertical="center" wrapText="1"/>
    </xf>
    <xf numFmtId="0" fontId="63" fillId="0" borderId="47" xfId="13" applyFont="1" applyBorder="1" applyAlignment="1">
      <alignment horizontal="center" vertical="center" wrapText="1"/>
    </xf>
    <xf numFmtId="4" fontId="63" fillId="0" borderId="47" xfId="13" applyNumberFormat="1" applyFont="1" applyBorder="1" applyAlignment="1">
      <alignment horizontal="right" vertical="center" wrapText="1"/>
    </xf>
    <xf numFmtId="169" fontId="63" fillId="0" borderId="47" xfId="13" applyNumberFormat="1" applyFont="1" applyBorder="1" applyAlignment="1">
      <alignment horizontal="right" vertical="center" wrapText="1"/>
    </xf>
    <xf numFmtId="0" fontId="63" fillId="0" borderId="47" xfId="13" applyFont="1" applyBorder="1" applyAlignment="1">
      <alignment horizontal="center" vertical="center" wrapText="1"/>
    </xf>
    <xf numFmtId="4" fontId="63" fillId="0" borderId="47" xfId="13" applyNumberFormat="1" applyFont="1" applyBorder="1" applyAlignment="1">
      <alignment horizontal="right" vertical="center" wrapText="1"/>
    </xf>
    <xf numFmtId="169" fontId="63" fillId="0" borderId="47" xfId="13" applyNumberFormat="1" applyFont="1" applyBorder="1" applyAlignment="1">
      <alignment horizontal="right" vertical="center" wrapText="1"/>
    </xf>
    <xf numFmtId="0" fontId="63" fillId="0" borderId="45" xfId="13" applyFont="1" applyBorder="1" applyAlignment="1">
      <alignment horizontal="center" vertical="center" wrapText="1"/>
    </xf>
    <xf numFmtId="0" fontId="63" fillId="0" borderId="48" xfId="13" applyFont="1" applyBorder="1" applyAlignment="1">
      <alignment horizontal="center" vertical="center" wrapText="1"/>
    </xf>
    <xf numFmtId="0" fontId="63" fillId="0" borderId="45" xfId="13" applyFont="1" applyBorder="1" applyAlignment="1">
      <alignment horizontal="left" vertical="center" wrapText="1"/>
    </xf>
    <xf numFmtId="0" fontId="63" fillId="0" borderId="48" xfId="13" applyFont="1" applyBorder="1" applyAlignment="1">
      <alignment horizontal="left" vertical="center" wrapText="1"/>
    </xf>
    <xf numFmtId="0" fontId="67" fillId="7" borderId="25" xfId="13" applyFont="1" applyFill="1" applyBorder="1" applyAlignment="1" applyProtection="1">
      <alignment vertical="center" wrapText="1"/>
      <protection locked="0"/>
    </xf>
    <xf numFmtId="0" fontId="64" fillId="0" borderId="34" xfId="1" applyFont="1" applyBorder="1" applyAlignment="1">
      <alignment horizontal="left" vertical="center" wrapText="1"/>
    </xf>
    <xf numFmtId="0" fontId="64" fillId="0" borderId="34" xfId="1" applyFont="1" applyBorder="1" applyAlignment="1">
      <alignment horizontal="left" vertical="center"/>
    </xf>
    <xf numFmtId="0" fontId="27" fillId="0" borderId="34" xfId="1" applyFont="1" applyBorder="1" applyAlignment="1">
      <alignment horizontal="left" vertical="center"/>
    </xf>
    <xf numFmtId="166" fontId="64" fillId="0" borderId="34" xfId="1" applyNumberFormat="1" applyFont="1" applyBorder="1" applyAlignment="1">
      <alignment horizontal="left" vertical="center"/>
    </xf>
    <xf numFmtId="0" fontId="27" fillId="0" borderId="35" xfId="1" applyFont="1" applyBorder="1" applyAlignment="1">
      <alignment horizontal="right" vertical="center"/>
    </xf>
    <xf numFmtId="0" fontId="27" fillId="0" borderId="36" xfId="1" applyFont="1" applyBorder="1" applyAlignment="1">
      <alignment horizontal="right" vertical="center"/>
    </xf>
    <xf numFmtId="0" fontId="27" fillId="0" borderId="34" xfId="1" applyFont="1" applyBorder="1" applyAlignment="1">
      <alignment horizontal="right" vertical="center"/>
    </xf>
    <xf numFmtId="169" fontId="63" fillId="0" borderId="45" xfId="13" applyNumberFormat="1" applyFont="1" applyBorder="1" applyAlignment="1">
      <alignment horizontal="right" vertical="center" wrapText="1"/>
    </xf>
    <xf numFmtId="169" fontId="63" fillId="0" borderId="48" xfId="13" applyNumberFormat="1" applyFont="1" applyBorder="1" applyAlignment="1">
      <alignment horizontal="right" vertical="center" wrapText="1"/>
    </xf>
    <xf numFmtId="170" fontId="65" fillId="12" borderId="53" xfId="13" applyNumberFormat="1" applyFont="1" applyFill="1" applyBorder="1" applyAlignment="1">
      <alignment horizontal="right" vertical="center" wrapText="1"/>
    </xf>
    <xf numFmtId="170" fontId="65" fillId="13" borderId="26" xfId="13" applyNumberFormat="1" applyFont="1" applyFill="1" applyBorder="1" applyAlignment="1">
      <alignment horizontal="right" vertical="center" wrapText="1"/>
    </xf>
    <xf numFmtId="170" fontId="65" fillId="16" borderId="61" xfId="13" applyNumberFormat="1" applyFont="1" applyFill="1" applyBorder="1" applyAlignment="1">
      <alignment horizontal="right" vertical="center" wrapText="1"/>
    </xf>
    <xf numFmtId="170" fontId="65" fillId="0" borderId="1" xfId="13" applyNumberFormat="1" applyFont="1" applyFill="1" applyAlignment="1">
      <alignment horizontal="right" vertical="center" wrapText="1"/>
    </xf>
    <xf numFmtId="0" fontId="35" fillId="2" borderId="25" xfId="1" quotePrefix="1" applyFont="1" applyFill="1" applyBorder="1" applyAlignment="1">
      <alignment horizontal="center" vertical="center" wrapText="1"/>
    </xf>
    <xf numFmtId="0" fontId="35" fillId="2" borderId="25" xfId="1" applyFont="1" applyFill="1" applyBorder="1" applyAlignment="1">
      <alignment horizontal="center" vertical="center" wrapText="1"/>
    </xf>
    <xf numFmtId="0" fontId="35" fillId="2" borderId="27" xfId="1" applyFont="1" applyFill="1" applyBorder="1" applyAlignment="1">
      <alignment horizontal="center" vertical="center" wrapText="1"/>
    </xf>
    <xf numFmtId="0" fontId="35" fillId="2" borderId="28" xfId="1" applyFont="1" applyFill="1" applyBorder="1" applyAlignment="1">
      <alignment horizontal="center" vertical="center" wrapText="1"/>
    </xf>
    <xf numFmtId="169" fontId="63" fillId="8" borderId="47" xfId="13" applyNumberFormat="1" applyFont="1" applyFill="1" applyBorder="1" applyAlignment="1">
      <alignment horizontal="right" vertical="center" wrapText="1"/>
    </xf>
    <xf numFmtId="169" fontId="63" fillId="8" borderId="47" xfId="13" applyNumberFormat="1" applyFont="1" applyFill="1" applyBorder="1" applyAlignment="1">
      <alignment horizontal="right" vertical="center" wrapText="1"/>
    </xf>
    <xf numFmtId="0" fontId="63" fillId="0" borderId="1" xfId="13" applyFont="1" applyFill="1" applyBorder="1" applyAlignment="1">
      <alignment horizontal="left" vertical="center" wrapText="1"/>
    </xf>
    <xf numFmtId="0" fontId="63" fillId="0" borderId="1" xfId="13" applyFont="1" applyFill="1" applyBorder="1" applyAlignment="1">
      <alignment horizontal="center" vertical="center" wrapText="1"/>
    </xf>
    <xf numFmtId="4" fontId="63" fillId="0" borderId="1" xfId="13" applyNumberFormat="1" applyFont="1" applyFill="1" applyBorder="1" applyAlignment="1">
      <alignment horizontal="right" vertical="center" wrapText="1"/>
    </xf>
    <xf numFmtId="169" fontId="63" fillId="0" borderId="1" xfId="13" applyNumberFormat="1" applyFont="1" applyFill="1" applyBorder="1" applyAlignment="1">
      <alignment horizontal="right" vertical="center" wrapText="1"/>
    </xf>
    <xf numFmtId="169" fontId="63" fillId="8" borderId="45" xfId="13" applyNumberFormat="1" applyFont="1" applyFill="1" applyBorder="1" applyAlignment="1">
      <alignment horizontal="right" vertical="center" wrapText="1"/>
    </xf>
    <xf numFmtId="169" fontId="63" fillId="8" borderId="48" xfId="13" applyNumberFormat="1" applyFont="1" applyFill="1" applyBorder="1" applyAlignment="1">
      <alignment horizontal="right" vertical="center" wrapText="1"/>
    </xf>
    <xf numFmtId="4" fontId="68" fillId="0" borderId="23" xfId="1" applyNumberFormat="1" applyFont="1" applyBorder="1" applyAlignment="1">
      <alignment horizontal="center" vertical="center" wrapText="1"/>
    </xf>
    <xf numFmtId="4" fontId="68" fillId="0" borderId="19" xfId="1" applyNumberFormat="1" applyFont="1" applyBorder="1" applyAlignment="1">
      <alignment horizontal="center" vertical="center" wrapText="1"/>
    </xf>
    <xf numFmtId="4" fontId="68" fillId="0" borderId="24" xfId="1" applyNumberFormat="1" applyFont="1" applyBorder="1" applyAlignment="1">
      <alignment horizontal="center" vertical="center" wrapText="1"/>
    </xf>
    <xf numFmtId="4" fontId="68" fillId="0" borderId="25" xfId="1" applyNumberFormat="1" applyFont="1" applyBorder="1" applyAlignment="1">
      <alignment horizontal="center" vertical="center" wrapText="1"/>
    </xf>
    <xf numFmtId="4" fontId="68" fillId="0" borderId="26" xfId="1" applyNumberFormat="1" applyFont="1" applyBorder="1" applyAlignment="1">
      <alignment horizontal="center" vertical="center" wrapText="1"/>
    </xf>
    <xf numFmtId="4" fontId="68" fillId="0" borderId="27" xfId="1" applyNumberFormat="1" applyFont="1" applyBorder="1" applyAlignment="1">
      <alignment horizontal="center" vertical="center" wrapText="1"/>
    </xf>
    <xf numFmtId="4" fontId="68" fillId="0" borderId="28" xfId="1" applyNumberFormat="1" applyFont="1" applyBorder="1" applyAlignment="1">
      <alignment horizontal="center" vertical="center" wrapText="1"/>
    </xf>
    <xf numFmtId="4" fontId="68" fillId="0" borderId="29" xfId="1" applyNumberFormat="1" applyFont="1" applyBorder="1" applyAlignment="1">
      <alignment horizontal="center" vertical="center" wrapText="1"/>
    </xf>
    <xf numFmtId="1" fontId="2" fillId="7" borderId="25" xfId="1" applyNumberFormat="1" applyFont="1" applyFill="1" applyBorder="1" applyAlignment="1">
      <alignment horizontal="center" vertical="center" wrapText="1"/>
    </xf>
    <xf numFmtId="4" fontId="28" fillId="7" borderId="62" xfId="1" applyNumberFormat="1" applyFont="1" applyFill="1" applyBorder="1" applyAlignment="1">
      <alignment horizontal="center" vertical="center" wrapText="1"/>
    </xf>
    <xf numFmtId="4" fontId="2" fillId="7" borderId="18" xfId="1" applyNumberFormat="1" applyFont="1" applyFill="1" applyBorder="1" applyAlignment="1">
      <alignment horizontal="right" vertical="center" wrapText="1"/>
    </xf>
    <xf numFmtId="2" fontId="2" fillId="7" borderId="18" xfId="1" applyNumberFormat="1" applyFont="1" applyFill="1" applyBorder="1" applyAlignment="1">
      <alignment horizontal="center" vertical="center" wrapText="1"/>
    </xf>
    <xf numFmtId="4" fontId="2" fillId="7" borderId="18" xfId="1" applyNumberFormat="1" applyFont="1" applyFill="1" applyBorder="1" applyAlignment="1">
      <alignment horizontal="center" vertical="center" wrapText="1"/>
    </xf>
    <xf numFmtId="4" fontId="2" fillId="7" borderId="18" xfId="1" applyNumberFormat="1" applyFont="1" applyFill="1" applyBorder="1"/>
    <xf numFmtId="0" fontId="69" fillId="17" borderId="59" xfId="1" applyFont="1" applyFill="1" applyBorder="1" applyAlignment="1">
      <alignment horizontal="center" vertical="center" wrapText="1"/>
    </xf>
    <xf numFmtId="0" fontId="69" fillId="17" borderId="47" xfId="1" applyFont="1" applyFill="1" applyBorder="1" applyAlignment="1">
      <alignment horizontal="center" vertical="center" wrapText="1"/>
    </xf>
    <xf numFmtId="0" fontId="69" fillId="17" borderId="60" xfId="1" applyFont="1" applyFill="1" applyBorder="1" applyAlignment="1">
      <alignment horizontal="center" vertical="center" wrapText="1"/>
    </xf>
    <xf numFmtId="0" fontId="70" fillId="0" borderId="59" xfId="1" applyFont="1" applyBorder="1" applyAlignment="1">
      <alignment horizontal="left" vertical="center" wrapText="1"/>
    </xf>
    <xf numFmtId="0" fontId="71" fillId="0" borderId="47" xfId="1" applyFont="1" applyBorder="1" applyAlignment="1">
      <alignment horizontal="left" vertical="center" wrapText="1"/>
    </xf>
    <xf numFmtId="169" fontId="71" fillId="0" borderId="47" xfId="1" applyNumberFormat="1" applyFont="1" applyBorder="1" applyAlignment="1">
      <alignment horizontal="right" vertical="center" wrapText="1"/>
    </xf>
    <xf numFmtId="174" fontId="69" fillId="0" borderId="65" xfId="1" applyNumberFormat="1" applyFont="1" applyBorder="1" applyAlignment="1">
      <alignment horizontal="right" vertical="center" wrapText="1"/>
    </xf>
    <xf numFmtId="169" fontId="71" fillId="17" borderId="47" xfId="1" applyNumberFormat="1" applyFont="1" applyFill="1" applyBorder="1" applyAlignment="1">
      <alignment horizontal="right" vertical="center" wrapText="1"/>
    </xf>
    <xf numFmtId="169" fontId="69" fillId="0" borderId="60" xfId="1" applyNumberFormat="1" applyFont="1" applyBorder="1" applyAlignment="1">
      <alignment horizontal="right" vertical="center" wrapText="1"/>
    </xf>
    <xf numFmtId="0" fontId="48" fillId="17" borderId="52" xfId="1" applyFont="1" applyFill="1" applyBorder="1" applyAlignment="1" applyProtection="1">
      <alignment wrapText="1"/>
      <protection locked="0"/>
    </xf>
    <xf numFmtId="0" fontId="48" fillId="17" borderId="15" xfId="1" applyFont="1" applyFill="1" applyBorder="1" applyAlignment="1" applyProtection="1">
      <alignment wrapText="1"/>
      <protection locked="0"/>
    </xf>
    <xf numFmtId="169" fontId="72" fillId="17" borderId="44" xfId="1" applyNumberFormat="1" applyFont="1" applyFill="1" applyBorder="1" applyAlignment="1">
      <alignment horizontal="right" vertical="center" wrapText="1"/>
    </xf>
    <xf numFmtId="169" fontId="69" fillId="17" borderId="45" xfId="1" applyNumberFormat="1" applyFont="1" applyFill="1" applyBorder="1" applyAlignment="1">
      <alignment horizontal="right" vertical="center" wrapText="1"/>
    </xf>
    <xf numFmtId="169" fontId="69" fillId="17" borderId="60" xfId="1" applyNumberFormat="1" applyFont="1" applyFill="1" applyBorder="1" applyAlignment="1">
      <alignment horizontal="right" vertical="center" wrapText="1"/>
    </xf>
    <xf numFmtId="0" fontId="48" fillId="17" borderId="66" xfId="1" applyFont="1" applyFill="1" applyBorder="1" applyAlignment="1" applyProtection="1">
      <alignment wrapText="1"/>
      <protection locked="0"/>
    </xf>
    <xf numFmtId="0" fontId="48" fillId="17" borderId="14" xfId="1" applyFont="1" applyFill="1" applyBorder="1" applyAlignment="1" applyProtection="1">
      <alignment wrapText="1"/>
      <protection locked="0"/>
    </xf>
    <xf numFmtId="169" fontId="69" fillId="17" borderId="47" xfId="1" applyNumberFormat="1" applyFont="1" applyFill="1" applyBorder="1" applyAlignment="1">
      <alignment horizontal="right" vertical="center" wrapText="1"/>
    </xf>
    <xf numFmtId="173" fontId="39" fillId="7" borderId="19" xfId="1" applyNumberFormat="1" applyFont="1" applyFill="1" applyBorder="1" applyAlignment="1">
      <alignment horizontal="center" vertical="center"/>
    </xf>
    <xf numFmtId="173" fontId="39" fillId="7" borderId="1" xfId="1" applyNumberFormat="1" applyFont="1" applyFill="1" applyBorder="1" applyAlignment="1">
      <alignment horizontal="center" vertical="center"/>
    </xf>
    <xf numFmtId="0" fontId="69" fillId="17" borderId="47" xfId="1" applyNumberFormat="1" applyFont="1" applyFill="1" applyBorder="1" applyAlignment="1">
      <alignment horizontal="right" vertical="center" wrapText="1"/>
    </xf>
    <xf numFmtId="164" fontId="35" fillId="0" borderId="67" xfId="1" quotePrefix="1" applyNumberFormat="1" applyFont="1" applyBorder="1" applyAlignment="1">
      <alignment horizontal="center" wrapText="1"/>
    </xf>
    <xf numFmtId="164" fontId="35" fillId="0" borderId="68" xfId="1" applyNumberFormat="1" applyFont="1" applyBorder="1" applyAlignment="1">
      <alignment horizontal="center" wrapText="1"/>
    </xf>
    <xf numFmtId="164" fontId="35" fillId="0" borderId="69" xfId="1" applyNumberFormat="1" applyFont="1" applyBorder="1" applyAlignment="1">
      <alignment horizontal="center" wrapText="1"/>
    </xf>
    <xf numFmtId="10" fontId="71" fillId="6" borderId="45" xfId="8" applyNumberFormat="1" applyFont="1" applyFill="1" applyBorder="1" applyAlignment="1">
      <alignment horizontal="right" vertical="center" wrapText="1"/>
    </xf>
    <xf numFmtId="10" fontId="48" fillId="6" borderId="45" xfId="8" applyNumberFormat="1" applyFont="1" applyFill="1" applyBorder="1" applyAlignment="1" applyProtection="1">
      <alignment wrapText="1"/>
      <protection locked="0"/>
    </xf>
    <xf numFmtId="10" fontId="48" fillId="6" borderId="64" xfId="8" applyNumberFormat="1" applyFont="1" applyFill="1" applyBorder="1" applyAlignment="1" applyProtection="1">
      <alignment wrapText="1"/>
      <protection locked="0"/>
    </xf>
    <xf numFmtId="165" fontId="48" fillId="6" borderId="45" xfId="8" applyNumberFormat="1" applyFont="1" applyFill="1" applyBorder="1" applyAlignment="1" applyProtection="1">
      <alignment wrapText="1"/>
      <protection locked="0"/>
    </xf>
    <xf numFmtId="165" fontId="71" fillId="6" borderId="45" xfId="8" applyNumberFormat="1" applyFont="1" applyFill="1" applyBorder="1" applyAlignment="1">
      <alignment horizontal="right" vertical="center" wrapText="1"/>
    </xf>
    <xf numFmtId="10" fontId="41" fillId="6" borderId="6" xfId="1" applyNumberFormat="1" applyFont="1" applyFill="1" applyBorder="1" applyAlignment="1" applyProtection="1">
      <alignment horizontal="right" wrapText="1"/>
      <protection locked="0"/>
    </xf>
    <xf numFmtId="0" fontId="36" fillId="0" borderId="30" xfId="1" applyFont="1" applyBorder="1" applyAlignment="1">
      <alignment horizontal="center" vertical="center"/>
    </xf>
    <xf numFmtId="0" fontId="36" fillId="0" borderId="31" xfId="1" applyFont="1" applyBorder="1" applyAlignment="1">
      <alignment horizontal="center" vertical="center"/>
    </xf>
    <xf numFmtId="0" fontId="26" fillId="0" borderId="31" xfId="1" applyFont="1" applyFill="1" applyBorder="1" applyAlignment="1">
      <alignment horizontal="center" vertical="center" wrapText="1"/>
    </xf>
    <xf numFmtId="0" fontId="8" fillId="0" borderId="33" xfId="1" applyFont="1" applyBorder="1" applyAlignment="1">
      <alignment horizontal="center" vertical="center"/>
    </xf>
    <xf numFmtId="0" fontId="8" fillId="0" borderId="37" xfId="1" applyFont="1" applyBorder="1" applyAlignment="1">
      <alignment horizontal="center" vertical="center"/>
    </xf>
    <xf numFmtId="0" fontId="64" fillId="0" borderId="37" xfId="1" applyFont="1" applyBorder="1" applyAlignment="1">
      <alignment horizontal="left" vertical="center" wrapText="1"/>
    </xf>
    <xf numFmtId="10" fontId="6" fillId="0" borderId="37" xfId="1" applyNumberFormat="1" applyFont="1" applyBorder="1" applyAlignment="1">
      <alignment horizontal="left" vertical="center"/>
    </xf>
    <xf numFmtId="0" fontId="6" fillId="2" borderId="70"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5" fillId="15" borderId="59" xfId="13" applyFont="1" applyFill="1" applyBorder="1" applyAlignment="1">
      <alignment horizontal="left" vertical="center" wrapText="1"/>
    </xf>
    <xf numFmtId="169" fontId="65" fillId="15" borderId="60" xfId="13" applyNumberFormat="1" applyFont="1" applyFill="1" applyBorder="1" applyAlignment="1">
      <alignment horizontal="right" vertical="center" wrapText="1"/>
    </xf>
    <xf numFmtId="0" fontId="65" fillId="13" borderId="59" xfId="13" applyFont="1" applyFill="1" applyBorder="1" applyAlignment="1">
      <alignment horizontal="left" vertical="center" wrapText="1"/>
    </xf>
    <xf numFmtId="169" fontId="65" fillId="13" borderId="60" xfId="13" applyNumberFormat="1" applyFont="1" applyFill="1" applyBorder="1" applyAlignment="1">
      <alignment horizontal="right" vertical="center" wrapText="1"/>
    </xf>
    <xf numFmtId="0" fontId="63" fillId="0" borderId="59" xfId="13" applyFont="1" applyBorder="1" applyAlignment="1">
      <alignment horizontal="left" vertical="center" wrapText="1"/>
    </xf>
    <xf numFmtId="169" fontId="63" fillId="0" borderId="60" xfId="13" applyNumberFormat="1" applyFont="1" applyBorder="1" applyAlignment="1">
      <alignment horizontal="right" vertical="center" wrapText="1"/>
    </xf>
    <xf numFmtId="0" fontId="63" fillId="0" borderId="59" xfId="13" applyFont="1" applyBorder="1" applyAlignment="1">
      <alignment horizontal="left" vertical="center" wrapText="1"/>
    </xf>
    <xf numFmtId="169" fontId="63" fillId="0" borderId="60" xfId="13" applyNumberFormat="1" applyFont="1" applyBorder="1" applyAlignment="1">
      <alignment horizontal="right" vertical="center" wrapText="1"/>
    </xf>
    <xf numFmtId="0" fontId="67" fillId="0" borderId="1" xfId="13" applyFont="1" applyBorder="1" applyAlignment="1" applyProtection="1">
      <alignment wrapText="1"/>
      <protection locked="0"/>
    </xf>
    <xf numFmtId="0" fontId="63" fillId="0" borderId="25" xfId="13" applyFont="1" applyFill="1" applyBorder="1" applyAlignment="1">
      <alignment horizontal="left" vertical="center" wrapText="1"/>
    </xf>
    <xf numFmtId="0" fontId="65" fillId="12" borderId="1" xfId="13" applyFont="1" applyFill="1" applyBorder="1" applyAlignment="1">
      <alignment horizontal="right" vertical="center" wrapText="1"/>
    </xf>
    <xf numFmtId="0" fontId="67" fillId="7" borderId="1" xfId="13" applyFont="1" applyFill="1" applyBorder="1" applyAlignment="1" applyProtection="1">
      <alignment vertical="center" wrapText="1"/>
      <protection locked="0"/>
    </xf>
    <xf numFmtId="0" fontId="65" fillId="13" borderId="1" xfId="13" applyFont="1" applyFill="1" applyBorder="1" applyAlignment="1">
      <alignment horizontal="right" vertical="center" wrapText="1"/>
    </xf>
    <xf numFmtId="0" fontId="65" fillId="16" borderId="1" xfId="13" applyFont="1" applyFill="1" applyBorder="1" applyAlignment="1">
      <alignment horizontal="right" vertical="center" wrapText="1"/>
    </xf>
    <xf numFmtId="0" fontId="35" fillId="2" borderId="1" xfId="1" applyFont="1" applyFill="1" applyBorder="1" applyAlignment="1">
      <alignment horizontal="center" vertical="center" wrapText="1"/>
    </xf>
    <xf numFmtId="0" fontId="35" fillId="2" borderId="26" xfId="1" applyFont="1" applyFill="1" applyBorder="1" applyAlignment="1">
      <alignment horizontal="center" vertical="center" wrapText="1"/>
    </xf>
    <xf numFmtId="0" fontId="35" fillId="2" borderId="29" xfId="1" applyFont="1" applyFill="1" applyBorder="1" applyAlignment="1">
      <alignment horizontal="center" vertical="center" wrapText="1"/>
    </xf>
    <xf numFmtId="0" fontId="36" fillId="0" borderId="32" xfId="1" applyFont="1" applyFill="1" applyBorder="1" applyAlignment="1">
      <alignment horizontal="center" vertical="center" wrapText="1"/>
    </xf>
    <xf numFmtId="14" fontId="73" fillId="0" borderId="37" xfId="1" applyNumberFormat="1" applyFont="1" applyBorder="1" applyAlignment="1">
      <alignment horizontal="left" vertical="center"/>
    </xf>
    <xf numFmtId="4" fontId="68" fillId="0" borderId="1" xfId="1" applyNumberFormat="1" applyFont="1" applyBorder="1" applyAlignment="1">
      <alignment horizontal="center" vertical="center" wrapText="1"/>
    </xf>
    <xf numFmtId="4" fontId="7" fillId="7" borderId="1" xfId="1" applyNumberFormat="1" applyFont="1" applyFill="1" applyBorder="1" applyAlignment="1">
      <alignment horizontal="left" wrapText="1"/>
    </xf>
    <xf numFmtId="173" fontId="39" fillId="7" borderId="24" xfId="1" applyNumberFormat="1" applyFont="1" applyFill="1" applyBorder="1" applyAlignment="1">
      <alignment horizontal="center" vertical="center"/>
    </xf>
    <xf numFmtId="4" fontId="7" fillId="7" borderId="1" xfId="1" applyNumberFormat="1" applyFont="1" applyFill="1" applyBorder="1" applyAlignment="1">
      <alignment horizontal="left" vertical="center"/>
    </xf>
    <xf numFmtId="4" fontId="2" fillId="7" borderId="1" xfId="1" applyNumberFormat="1" applyFont="1" applyFill="1" applyBorder="1" applyAlignment="1">
      <alignment horizontal="center" vertical="center" wrapText="1"/>
    </xf>
    <xf numFmtId="2" fontId="2" fillId="7" borderId="1" xfId="1" applyNumberFormat="1" applyFont="1" applyFill="1" applyBorder="1" applyAlignment="1">
      <alignment horizontal="center" vertical="center" wrapText="1"/>
    </xf>
    <xf numFmtId="2" fontId="7" fillId="7" borderId="1" xfId="1" applyNumberFormat="1" applyFont="1" applyFill="1" applyBorder="1" applyAlignment="1">
      <alignment horizontal="center" vertical="center" wrapText="1"/>
    </xf>
    <xf numFmtId="2" fontId="2" fillId="7" borderId="1" xfId="1" applyNumberFormat="1" applyFont="1" applyFill="1" applyBorder="1" applyAlignment="1">
      <alignment horizontal="right" vertical="center" wrapText="1"/>
    </xf>
    <xf numFmtId="173" fontId="39" fillId="7" borderId="26" xfId="1" applyNumberFormat="1" applyFont="1" applyFill="1" applyBorder="1" applyAlignment="1">
      <alignment horizontal="center" vertical="center"/>
    </xf>
    <xf numFmtId="4" fontId="7" fillId="7" borderId="1" xfId="1" applyNumberFormat="1" applyFont="1" applyFill="1" applyBorder="1" applyAlignment="1">
      <alignment horizontal="left" vertical="center" wrapText="1"/>
    </xf>
    <xf numFmtId="2" fontId="2" fillId="7" borderId="1" xfId="1" applyNumberFormat="1" applyFont="1" applyFill="1" applyBorder="1" applyAlignment="1">
      <alignment horizontal="right" vertical="center"/>
    </xf>
    <xf numFmtId="0" fontId="9" fillId="0" borderId="34" xfId="10" applyFont="1" applyBorder="1"/>
    <xf numFmtId="0" fontId="3" fillId="0" borderId="34" xfId="10" applyFont="1" applyBorder="1"/>
    <xf numFmtId="10" fontId="3" fillId="0" borderId="34" xfId="4" applyNumberFormat="1" applyFont="1" applyBorder="1" applyProtection="1"/>
    <xf numFmtId="10" fontId="3" fillId="0" borderId="34" xfId="10" applyNumberFormat="1" applyFont="1" applyBorder="1"/>
    <xf numFmtId="0" fontId="3" fillId="0" borderId="40" xfId="10" applyFont="1" applyBorder="1" applyAlignment="1">
      <alignment horizontal="center" wrapText="1"/>
    </xf>
    <xf numFmtId="0" fontId="3" fillId="0" borderId="54" xfId="10" applyFont="1" applyBorder="1" applyAlignment="1">
      <alignment horizontal="center" wrapText="1"/>
    </xf>
    <xf numFmtId="0" fontId="3" fillId="0" borderId="41" xfId="10" applyFont="1" applyBorder="1" applyAlignment="1">
      <alignment horizontal="center" wrapText="1"/>
    </xf>
    <xf numFmtId="0" fontId="14" fillId="0" borderId="9" xfId="1" applyFont="1" applyBorder="1" applyAlignment="1" applyProtection="1">
      <alignment horizontal="center"/>
      <protection locked="0"/>
    </xf>
    <xf numFmtId="0" fontId="3" fillId="0" borderId="8" xfId="1" applyFont="1" applyBorder="1" applyProtection="1">
      <protection locked="0"/>
    </xf>
    <xf numFmtId="0" fontId="3" fillId="0" borderId="13" xfId="1" applyFont="1" applyBorder="1" applyProtection="1">
      <protection locked="0"/>
    </xf>
    <xf numFmtId="10" fontId="13" fillId="0" borderId="6" xfId="1" applyNumberFormat="1" applyFont="1" applyBorder="1" applyAlignment="1">
      <alignment horizontal="right" wrapText="1"/>
    </xf>
    <xf numFmtId="0" fontId="16" fillId="0" borderId="25" xfId="1" applyFont="1" applyBorder="1" applyAlignment="1" applyProtection="1">
      <alignment horizontal="center"/>
      <protection locked="0"/>
    </xf>
    <xf numFmtId="0" fontId="3" fillId="0" borderId="26" xfId="1" applyFont="1" applyBorder="1" applyProtection="1">
      <protection locked="0"/>
    </xf>
    <xf numFmtId="175" fontId="74" fillId="6" borderId="34" xfId="10" applyNumberFormat="1" applyFont="1" applyFill="1" applyBorder="1" applyProtection="1">
      <protection locked="0"/>
    </xf>
    <xf numFmtId="175" fontId="44" fillId="6" borderId="34" xfId="10" applyNumberFormat="1" applyFont="1" applyFill="1" applyBorder="1" applyProtection="1">
      <protection locked="0"/>
    </xf>
    <xf numFmtId="10" fontId="44" fillId="6" borderId="34" xfId="10" applyNumberFormat="1" applyFont="1" applyFill="1" applyBorder="1" applyAlignment="1" applyProtection="1">
      <alignment horizontal="right"/>
      <protection locked="0"/>
    </xf>
    <xf numFmtId="10" fontId="74" fillId="6" borderId="34" xfId="10" applyNumberFormat="1" applyFont="1" applyFill="1" applyBorder="1" applyAlignment="1" applyProtection="1">
      <alignment horizontal="right"/>
      <protection locked="0"/>
    </xf>
    <xf numFmtId="10" fontId="41" fillId="6" borderId="26" xfId="1" applyNumberFormat="1" applyFont="1" applyFill="1" applyBorder="1" applyAlignment="1" applyProtection="1">
      <alignment horizontal="right" wrapText="1"/>
      <protection locked="0"/>
    </xf>
    <xf numFmtId="10" fontId="41" fillId="6" borderId="26" xfId="1" applyNumberFormat="1" applyFont="1" applyFill="1" applyBorder="1" applyAlignment="1">
      <alignment horizontal="right" wrapText="1"/>
    </xf>
  </cellXfs>
  <cellStyles count="14">
    <cellStyle name="Bom 2" xfId="5" xr:uid="{00000000-0005-0000-0000-000000000000}"/>
    <cellStyle name="Normal" xfId="0" builtinId="0"/>
    <cellStyle name="Normal 10 2" xfId="9" xr:uid="{00000000-0005-0000-0000-000003000000}"/>
    <cellStyle name="Normal 2" xfId="1" xr:uid="{00000000-0005-0000-0000-000004000000}"/>
    <cellStyle name="Normal 2 2" xfId="2" xr:uid="{00000000-0005-0000-0000-000005000000}"/>
    <cellStyle name="Normal 3" xfId="10" xr:uid="{00000000-0005-0000-0000-000006000000}"/>
    <cellStyle name="Normal 4" xfId="7" xr:uid="{00000000-0005-0000-0000-000007000000}"/>
    <cellStyle name="Normal 5" xfId="13" xr:uid="{C9A28AF5-1FF0-45D6-941E-D6C039D5BA76}"/>
    <cellStyle name="Porcentagem" xfId="8" builtinId="5"/>
    <cellStyle name="Porcentagem 2" xfId="4" xr:uid="{00000000-0005-0000-0000-000009000000}"/>
    <cellStyle name="Porcentagem 3" xfId="11" xr:uid="{00000000-0005-0000-0000-00000A000000}"/>
    <cellStyle name="Ruim 2" xfId="6" xr:uid="{00000000-0005-0000-0000-00000B000000}"/>
    <cellStyle name="Vírgula 2" xfId="3" xr:uid="{00000000-0005-0000-0000-00000D000000}"/>
    <cellStyle name="Vírgula 3" xfId="12" xr:uid="{00000000-0005-0000-0000-00000E000000}"/>
  </cellStyles>
  <dxfs count="0"/>
  <tableStyles count="0" defaultTableStyle="TableStyleMedium2" defaultPivotStyle="PivotStyleLight16"/>
  <colors>
    <mruColors>
      <color rgb="FF008A00"/>
      <color rgb="FF00CC00"/>
      <color rgb="FF0099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714376</xdr:colOff>
      <xdr:row>1</xdr:row>
      <xdr:rowOff>93484</xdr:rowOff>
    </xdr:from>
    <xdr:to>
      <xdr:col>5</xdr:col>
      <xdr:colOff>352425</xdr:colOff>
      <xdr:row>4</xdr:row>
      <xdr:rowOff>138578</xdr:rowOff>
    </xdr:to>
    <xdr:pic>
      <xdr:nvPicPr>
        <xdr:cNvPr id="6" name="Imagem 5">
          <a:extLst>
            <a:ext uri="{FF2B5EF4-FFF2-40B4-BE49-F238E27FC236}">
              <a16:creationId xmlns:a16="http://schemas.microsoft.com/office/drawing/2014/main" id="{6B938F77-EB7C-D3C1-5E57-65CDADCBF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6" y="255409"/>
          <a:ext cx="1924049" cy="530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0</xdr:row>
      <xdr:rowOff>95250</xdr:rowOff>
    </xdr:from>
    <xdr:to>
      <xdr:col>1</xdr:col>
      <xdr:colOff>152400</xdr:colOff>
      <xdr:row>5</xdr:row>
      <xdr:rowOff>57150</xdr:rowOff>
    </xdr:to>
    <xdr:pic>
      <xdr:nvPicPr>
        <xdr:cNvPr id="7" name="Imagem 6" descr="UFSM - Universidade Federal de Santa Maria">
          <a:extLst>
            <a:ext uri="{FF2B5EF4-FFF2-40B4-BE49-F238E27FC236}">
              <a16:creationId xmlns:a16="http://schemas.microsoft.com/office/drawing/2014/main" id="{8B728EBB-37C2-BB9E-B2C2-6D79F10AD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95250"/>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304800</xdr:colOff>
      <xdr:row>15</xdr:row>
      <xdr:rowOff>142875</xdr:rowOff>
    </xdr:to>
    <xdr:sp macro="" textlink="">
      <xdr:nvSpPr>
        <xdr:cNvPr id="6151" name="AutoShape 7" descr="Álbum de Memórias - HUSM 50 Anos">
          <a:extLst>
            <a:ext uri="{FF2B5EF4-FFF2-40B4-BE49-F238E27FC236}">
              <a16:creationId xmlns:a16="http://schemas.microsoft.com/office/drawing/2014/main" id="{CBB95196-6008-E9EF-0F8F-379EF2630092}"/>
            </a:ext>
          </a:extLst>
        </xdr:cNvPr>
        <xdr:cNvSpPr>
          <a:spLocks noChangeAspect="1" noChangeArrowheads="1"/>
        </xdr:cNvSpPr>
      </xdr:nvSpPr>
      <xdr:spPr bwMode="auto">
        <a:xfrm>
          <a:off x="1030605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447675</xdr:colOff>
      <xdr:row>0</xdr:row>
      <xdr:rowOff>123825</xdr:rowOff>
    </xdr:from>
    <xdr:to>
      <xdr:col>2</xdr:col>
      <xdr:colOff>316584</xdr:colOff>
      <xdr:row>5</xdr:row>
      <xdr:rowOff>28575</xdr:rowOff>
    </xdr:to>
    <xdr:pic>
      <xdr:nvPicPr>
        <xdr:cNvPr id="8" name="Imagem 7" descr="HUSM alerta sobre golpe por telefone envolvendo cobranças extras para  pacientes - Alcir 61">
          <a:extLst>
            <a:ext uri="{FF2B5EF4-FFF2-40B4-BE49-F238E27FC236}">
              <a16:creationId xmlns:a16="http://schemas.microsoft.com/office/drawing/2014/main" id="{4CCD556C-75A8-852E-70D5-34CF2A8A55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23825"/>
          <a:ext cx="63090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28</xdr:row>
      <xdr:rowOff>85725</xdr:rowOff>
    </xdr:from>
    <xdr:to>
      <xdr:col>2</xdr:col>
      <xdr:colOff>895351</xdr:colOff>
      <xdr:row>30</xdr:row>
      <xdr:rowOff>171842</xdr:rowOff>
    </xdr:to>
    <xdr:pic>
      <xdr:nvPicPr>
        <xdr:cNvPr id="2" name="Imagem 1">
          <a:extLst>
            <a:ext uri="{FF2B5EF4-FFF2-40B4-BE49-F238E27FC236}">
              <a16:creationId xmlns:a16="http://schemas.microsoft.com/office/drawing/2014/main" id="{2ABB8EA4-2615-4979-9AC1-C35DD2751276}"/>
            </a:ext>
          </a:extLst>
        </xdr:cNvPr>
        <xdr:cNvPicPr>
          <a:picLocks noChangeAspect="1"/>
        </xdr:cNvPicPr>
      </xdr:nvPicPr>
      <xdr:blipFill>
        <a:blip xmlns:r="http://schemas.openxmlformats.org/officeDocument/2006/relationships" r:embed="rId1" cstate="print"/>
        <a:stretch>
          <a:fillRect/>
        </a:stretch>
      </xdr:blipFill>
      <xdr:spPr>
        <a:xfrm>
          <a:off x="638176" y="5962650"/>
          <a:ext cx="2324100" cy="467117"/>
        </a:xfrm>
        <a:prstGeom prst="rect">
          <a:avLst/>
        </a:prstGeom>
      </xdr:spPr>
    </xdr:pic>
    <xdr:clientData/>
  </xdr:twoCellAnchor>
  <xdr:oneCellAnchor>
    <xdr:from>
      <xdr:col>1</xdr:col>
      <xdr:colOff>1346201</xdr:colOff>
      <xdr:row>59</xdr:row>
      <xdr:rowOff>77788</xdr:rowOff>
    </xdr:from>
    <xdr:ext cx="2327275" cy="467117"/>
    <xdr:pic>
      <xdr:nvPicPr>
        <xdr:cNvPr id="4" name="Imagem 3">
          <a:extLst>
            <a:ext uri="{FF2B5EF4-FFF2-40B4-BE49-F238E27FC236}">
              <a16:creationId xmlns:a16="http://schemas.microsoft.com/office/drawing/2014/main" id="{DDC7B14E-25E1-44F6-9686-35DA9FAF0DA8}"/>
            </a:ext>
          </a:extLst>
        </xdr:cNvPr>
        <xdr:cNvPicPr>
          <a:picLocks noChangeAspect="1"/>
        </xdr:cNvPicPr>
      </xdr:nvPicPr>
      <xdr:blipFill>
        <a:blip xmlns:r="http://schemas.openxmlformats.org/officeDocument/2006/relationships" r:embed="rId1" cstate="print"/>
        <a:stretch>
          <a:fillRect/>
        </a:stretch>
      </xdr:blipFill>
      <xdr:spPr>
        <a:xfrm>
          <a:off x="1955801" y="12298363"/>
          <a:ext cx="2327275" cy="467117"/>
        </a:xfrm>
        <a:prstGeom prst="rect">
          <a:avLst/>
        </a:prstGeom>
      </xdr:spPr>
    </xdr:pic>
    <xdr:clientData/>
  </xdr:oneCellAnchor>
  <xdr:oneCellAnchor>
    <xdr:from>
      <xdr:col>5</xdr:col>
      <xdr:colOff>436563</xdr:colOff>
      <xdr:row>11</xdr:row>
      <xdr:rowOff>15875</xdr:rowOff>
    </xdr:from>
    <xdr:ext cx="15868650" cy="4143375"/>
    <xdr:pic>
      <xdr:nvPicPr>
        <xdr:cNvPr id="5" name="image2.png">
          <a:extLst>
            <a:ext uri="{FF2B5EF4-FFF2-40B4-BE49-F238E27FC236}">
              <a16:creationId xmlns:a16="http://schemas.microsoft.com/office/drawing/2014/main" id="{16BA98B0-657E-4F27-8B17-9CADA262C2D3}"/>
            </a:ext>
          </a:extLst>
        </xdr:cNvPr>
        <xdr:cNvPicPr preferRelativeResize="0"/>
      </xdr:nvPicPr>
      <xdr:blipFill>
        <a:blip xmlns:r="http://schemas.openxmlformats.org/officeDocument/2006/relationships" r:embed="rId2" cstate="print"/>
        <a:stretch>
          <a:fillRect/>
        </a:stretch>
      </xdr:blipFill>
      <xdr:spPr>
        <a:xfrm>
          <a:off x="5894388" y="2435225"/>
          <a:ext cx="15868650" cy="41433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1270507</xdr:colOff>
      <xdr:row>4</xdr:row>
      <xdr:rowOff>31241</xdr:rowOff>
    </xdr:from>
    <xdr:ext cx="2671572" cy="108204"/>
    <xdr:pic>
      <xdr:nvPicPr>
        <xdr:cNvPr id="20" name="image3.png">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3907" y="31241"/>
          <a:ext cx="2671572" cy="108204"/>
        </a:xfrm>
        <a:prstGeom prst="rect">
          <a:avLst/>
        </a:prstGeom>
      </xdr:spPr>
    </xdr:pic>
    <xdr:clientData/>
  </xdr:oneCellAnchor>
  <xdr:oneCellAnchor>
    <xdr:from>
      <xdr:col>2</xdr:col>
      <xdr:colOff>4444</xdr:colOff>
      <xdr:row>8</xdr:row>
      <xdr:rowOff>51053</xdr:rowOff>
    </xdr:from>
    <xdr:ext cx="574675" cy="88900"/>
    <xdr:grpSp>
      <xdr:nvGrpSpPr>
        <xdr:cNvPr id="21" name="Group 5">
          <a:extLst>
            <a:ext uri="{FF2B5EF4-FFF2-40B4-BE49-F238E27FC236}">
              <a16:creationId xmlns:a16="http://schemas.microsoft.com/office/drawing/2014/main" id="{00000000-0008-0000-0500-000015000000}"/>
            </a:ext>
          </a:extLst>
        </xdr:cNvPr>
        <xdr:cNvGrpSpPr/>
      </xdr:nvGrpSpPr>
      <xdr:grpSpPr>
        <a:xfrm>
          <a:off x="2947669" y="1575053"/>
          <a:ext cx="574675" cy="88900"/>
          <a:chOff x="0" y="0"/>
          <a:chExt cx="574675" cy="88900"/>
        </a:xfrm>
      </xdr:grpSpPr>
      <xdr:pic>
        <xdr:nvPicPr>
          <xdr:cNvPr id="22" name="image4.png">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3" name="Shape 7">
            <a:extLst>
              <a:ext uri="{FF2B5EF4-FFF2-40B4-BE49-F238E27FC236}">
                <a16:creationId xmlns:a16="http://schemas.microsoft.com/office/drawing/2014/main" id="{00000000-0008-0000-0500-000017000000}"/>
              </a:ext>
            </a:extLst>
          </xdr:cNvPr>
          <xdr:cNvSpPr/>
        </xdr:nvSpPr>
        <xdr:spPr>
          <a:xfrm>
            <a:off x="486155" y="0"/>
            <a:ext cx="88900" cy="86995"/>
          </a:xfrm>
          <a:custGeom>
            <a:avLst/>
            <a:gdLst/>
            <a:ahLst/>
            <a:cxnLst/>
            <a:rect l="0" t="0" r="0" b="0"/>
            <a:pathLst>
              <a:path w="88900" h="86995">
                <a:moveTo>
                  <a:pt x="22860" y="83820"/>
                </a:moveTo>
                <a:lnTo>
                  <a:pt x="3048" y="83820"/>
                </a:lnTo>
                <a:lnTo>
                  <a:pt x="6096" y="82296"/>
                </a:lnTo>
                <a:lnTo>
                  <a:pt x="7620" y="80772"/>
                </a:lnTo>
                <a:lnTo>
                  <a:pt x="9144" y="77724"/>
                </a:lnTo>
                <a:lnTo>
                  <a:pt x="12192" y="73152"/>
                </a:lnTo>
                <a:lnTo>
                  <a:pt x="15240" y="67056"/>
                </a:lnTo>
                <a:lnTo>
                  <a:pt x="44196" y="0"/>
                </a:lnTo>
                <a:lnTo>
                  <a:pt x="45720" y="0"/>
                </a:lnTo>
                <a:lnTo>
                  <a:pt x="58589" y="28956"/>
                </a:lnTo>
                <a:lnTo>
                  <a:pt x="36576" y="28956"/>
                </a:lnTo>
                <a:lnTo>
                  <a:pt x="24384" y="57912"/>
                </a:lnTo>
                <a:lnTo>
                  <a:pt x="71458" y="57912"/>
                </a:lnTo>
                <a:lnTo>
                  <a:pt x="73490" y="62484"/>
                </a:lnTo>
                <a:lnTo>
                  <a:pt x="22860" y="62484"/>
                </a:lnTo>
                <a:lnTo>
                  <a:pt x="18288" y="70104"/>
                </a:lnTo>
                <a:lnTo>
                  <a:pt x="16764" y="73152"/>
                </a:lnTo>
                <a:lnTo>
                  <a:pt x="16764" y="79248"/>
                </a:lnTo>
                <a:lnTo>
                  <a:pt x="19812" y="82296"/>
                </a:lnTo>
                <a:lnTo>
                  <a:pt x="21336" y="82296"/>
                </a:lnTo>
                <a:lnTo>
                  <a:pt x="22860" y="83820"/>
                </a:lnTo>
                <a:close/>
              </a:path>
              <a:path w="88900" h="86995">
                <a:moveTo>
                  <a:pt x="71458" y="57912"/>
                </a:moveTo>
                <a:lnTo>
                  <a:pt x="50292" y="57912"/>
                </a:lnTo>
                <a:lnTo>
                  <a:pt x="36576" y="28956"/>
                </a:lnTo>
                <a:lnTo>
                  <a:pt x="58589" y="28956"/>
                </a:lnTo>
                <a:lnTo>
                  <a:pt x="71458" y="57912"/>
                </a:lnTo>
                <a:close/>
              </a:path>
              <a:path w="88900" h="86995">
                <a:moveTo>
                  <a:pt x="86868" y="83820"/>
                </a:moveTo>
                <a:lnTo>
                  <a:pt x="56388" y="83820"/>
                </a:lnTo>
                <a:lnTo>
                  <a:pt x="56388" y="82296"/>
                </a:lnTo>
                <a:lnTo>
                  <a:pt x="57912" y="82296"/>
                </a:lnTo>
                <a:lnTo>
                  <a:pt x="57912" y="74676"/>
                </a:lnTo>
                <a:lnTo>
                  <a:pt x="56388" y="73152"/>
                </a:lnTo>
                <a:lnTo>
                  <a:pt x="51816" y="62484"/>
                </a:lnTo>
                <a:lnTo>
                  <a:pt x="73490" y="62484"/>
                </a:lnTo>
                <a:lnTo>
                  <a:pt x="76200" y="68580"/>
                </a:lnTo>
                <a:lnTo>
                  <a:pt x="79248" y="76200"/>
                </a:lnTo>
                <a:lnTo>
                  <a:pt x="80772" y="79248"/>
                </a:lnTo>
                <a:lnTo>
                  <a:pt x="83820" y="82296"/>
                </a:lnTo>
                <a:lnTo>
                  <a:pt x="86868" y="83820"/>
                </a:lnTo>
                <a:close/>
              </a:path>
              <a:path w="88900" h="86995">
                <a:moveTo>
                  <a:pt x="27432" y="86868"/>
                </a:moveTo>
                <a:lnTo>
                  <a:pt x="0" y="86868"/>
                </a:lnTo>
                <a:lnTo>
                  <a:pt x="0" y="83820"/>
                </a:lnTo>
                <a:lnTo>
                  <a:pt x="27432" y="83820"/>
                </a:lnTo>
                <a:lnTo>
                  <a:pt x="27432" y="86868"/>
                </a:lnTo>
                <a:close/>
              </a:path>
              <a:path w="88900" h="86995">
                <a:moveTo>
                  <a:pt x="88392" y="86868"/>
                </a:moveTo>
                <a:lnTo>
                  <a:pt x="48768" y="86868"/>
                </a:lnTo>
                <a:lnTo>
                  <a:pt x="48768" y="83820"/>
                </a:lnTo>
                <a:lnTo>
                  <a:pt x="88392" y="83820"/>
                </a:lnTo>
                <a:lnTo>
                  <a:pt x="88392" y="86868"/>
                </a:lnTo>
                <a:close/>
              </a:path>
            </a:pathLst>
          </a:custGeom>
          <a:solidFill>
            <a:srgbClr val="FFFFFF"/>
          </a:solidFill>
        </xdr:spPr>
      </xdr:sp>
    </xdr:grpSp>
    <xdr:clientData/>
  </xdr:oneCellAnchor>
  <xdr:oneCellAnchor>
    <xdr:from>
      <xdr:col>1</xdr:col>
      <xdr:colOff>607567</xdr:colOff>
      <xdr:row>19</xdr:row>
      <xdr:rowOff>51053</xdr:rowOff>
    </xdr:from>
    <xdr:ext cx="565785" cy="88900"/>
    <xdr:grpSp>
      <xdr:nvGrpSpPr>
        <xdr:cNvPr id="24" name="Group 8">
          <a:extLst>
            <a:ext uri="{FF2B5EF4-FFF2-40B4-BE49-F238E27FC236}">
              <a16:creationId xmlns:a16="http://schemas.microsoft.com/office/drawing/2014/main" id="{00000000-0008-0000-0500-000018000000}"/>
            </a:ext>
          </a:extLst>
        </xdr:cNvPr>
        <xdr:cNvGrpSpPr/>
      </xdr:nvGrpSpPr>
      <xdr:grpSpPr>
        <a:xfrm>
          <a:off x="1217167" y="3670553"/>
          <a:ext cx="565785" cy="88900"/>
          <a:chOff x="0" y="0"/>
          <a:chExt cx="565785" cy="88900"/>
        </a:xfrm>
      </xdr:grpSpPr>
      <xdr:pic>
        <xdr:nvPicPr>
          <xdr:cNvPr id="25" name="image5.png">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6" name="Shape 10">
            <a:extLst>
              <a:ext uri="{FF2B5EF4-FFF2-40B4-BE49-F238E27FC236}">
                <a16:creationId xmlns:a16="http://schemas.microsoft.com/office/drawing/2014/main" id="{00000000-0008-0000-0500-00001A000000}"/>
              </a:ext>
            </a:extLst>
          </xdr:cNvPr>
          <xdr:cNvSpPr/>
        </xdr:nvSpPr>
        <xdr:spPr>
          <a:xfrm>
            <a:off x="487680" y="3047"/>
            <a:ext cx="78105" cy="83820"/>
          </a:xfrm>
          <a:custGeom>
            <a:avLst/>
            <a:gdLst/>
            <a:ahLst/>
            <a:cxnLst/>
            <a:rect l="0" t="0" r="0" b="0"/>
            <a:pathLst>
              <a:path w="78105" h="83820">
                <a:moveTo>
                  <a:pt x="32004" y="76200"/>
                </a:moveTo>
                <a:lnTo>
                  <a:pt x="12192" y="76200"/>
                </a:lnTo>
                <a:lnTo>
                  <a:pt x="12192" y="6096"/>
                </a:lnTo>
                <a:lnTo>
                  <a:pt x="10668" y="6096"/>
                </a:lnTo>
                <a:lnTo>
                  <a:pt x="10668" y="4572"/>
                </a:lnTo>
                <a:lnTo>
                  <a:pt x="9144" y="3048"/>
                </a:lnTo>
                <a:lnTo>
                  <a:pt x="7620" y="3048"/>
                </a:lnTo>
                <a:lnTo>
                  <a:pt x="6096" y="1524"/>
                </a:lnTo>
                <a:lnTo>
                  <a:pt x="0" y="1524"/>
                </a:lnTo>
                <a:lnTo>
                  <a:pt x="0" y="0"/>
                </a:lnTo>
                <a:lnTo>
                  <a:pt x="56388" y="0"/>
                </a:lnTo>
                <a:lnTo>
                  <a:pt x="60960" y="1524"/>
                </a:lnTo>
                <a:lnTo>
                  <a:pt x="64008" y="3048"/>
                </a:lnTo>
                <a:lnTo>
                  <a:pt x="66294" y="4572"/>
                </a:lnTo>
                <a:lnTo>
                  <a:pt x="32004" y="4572"/>
                </a:lnTo>
                <a:lnTo>
                  <a:pt x="32004" y="36576"/>
                </a:lnTo>
                <a:lnTo>
                  <a:pt x="60960" y="36576"/>
                </a:lnTo>
                <a:lnTo>
                  <a:pt x="53340" y="38100"/>
                </a:lnTo>
                <a:lnTo>
                  <a:pt x="62484" y="41148"/>
                </a:lnTo>
                <a:lnTo>
                  <a:pt x="32004" y="41148"/>
                </a:lnTo>
                <a:lnTo>
                  <a:pt x="32004" y="76200"/>
                </a:lnTo>
                <a:close/>
              </a:path>
              <a:path w="78105" h="83820">
                <a:moveTo>
                  <a:pt x="60960" y="36576"/>
                </a:moveTo>
                <a:lnTo>
                  <a:pt x="41148" y="36576"/>
                </a:lnTo>
                <a:lnTo>
                  <a:pt x="47244" y="33528"/>
                </a:lnTo>
                <a:lnTo>
                  <a:pt x="48768" y="32004"/>
                </a:lnTo>
                <a:lnTo>
                  <a:pt x="50292" y="28956"/>
                </a:lnTo>
                <a:lnTo>
                  <a:pt x="51816" y="27432"/>
                </a:lnTo>
                <a:lnTo>
                  <a:pt x="53340" y="24384"/>
                </a:lnTo>
                <a:lnTo>
                  <a:pt x="53340" y="16764"/>
                </a:lnTo>
                <a:lnTo>
                  <a:pt x="50292" y="10668"/>
                </a:lnTo>
                <a:lnTo>
                  <a:pt x="47244" y="7620"/>
                </a:lnTo>
                <a:lnTo>
                  <a:pt x="41148" y="4572"/>
                </a:lnTo>
                <a:lnTo>
                  <a:pt x="66294" y="4572"/>
                </a:lnTo>
                <a:lnTo>
                  <a:pt x="68580" y="6096"/>
                </a:lnTo>
                <a:lnTo>
                  <a:pt x="70104" y="9144"/>
                </a:lnTo>
                <a:lnTo>
                  <a:pt x="73152" y="12192"/>
                </a:lnTo>
                <a:lnTo>
                  <a:pt x="73152" y="24384"/>
                </a:lnTo>
                <a:lnTo>
                  <a:pt x="71628" y="27432"/>
                </a:lnTo>
                <a:lnTo>
                  <a:pt x="68580" y="30480"/>
                </a:lnTo>
                <a:lnTo>
                  <a:pt x="67056" y="35052"/>
                </a:lnTo>
                <a:lnTo>
                  <a:pt x="60960" y="36576"/>
                </a:lnTo>
                <a:close/>
              </a:path>
              <a:path w="78105" h="83820">
                <a:moveTo>
                  <a:pt x="42672" y="83820"/>
                </a:moveTo>
                <a:lnTo>
                  <a:pt x="0" y="83820"/>
                </a:lnTo>
                <a:lnTo>
                  <a:pt x="0" y="80772"/>
                </a:lnTo>
                <a:lnTo>
                  <a:pt x="6096" y="80772"/>
                </a:lnTo>
                <a:lnTo>
                  <a:pt x="7620" y="79248"/>
                </a:lnTo>
                <a:lnTo>
                  <a:pt x="41148" y="79248"/>
                </a:lnTo>
                <a:lnTo>
                  <a:pt x="50292" y="74676"/>
                </a:lnTo>
                <a:lnTo>
                  <a:pt x="51816" y="73152"/>
                </a:lnTo>
                <a:lnTo>
                  <a:pt x="56388" y="64008"/>
                </a:lnTo>
                <a:lnTo>
                  <a:pt x="56388" y="56388"/>
                </a:lnTo>
                <a:lnTo>
                  <a:pt x="51816" y="47244"/>
                </a:lnTo>
                <a:lnTo>
                  <a:pt x="48768" y="44196"/>
                </a:lnTo>
                <a:lnTo>
                  <a:pt x="45720" y="44196"/>
                </a:lnTo>
                <a:lnTo>
                  <a:pt x="42672" y="42672"/>
                </a:lnTo>
                <a:lnTo>
                  <a:pt x="38100" y="41148"/>
                </a:lnTo>
                <a:lnTo>
                  <a:pt x="62484" y="41148"/>
                </a:lnTo>
                <a:lnTo>
                  <a:pt x="67056" y="42672"/>
                </a:lnTo>
                <a:lnTo>
                  <a:pt x="70104" y="45720"/>
                </a:lnTo>
                <a:lnTo>
                  <a:pt x="74676" y="48768"/>
                </a:lnTo>
                <a:lnTo>
                  <a:pt x="77724" y="53340"/>
                </a:lnTo>
                <a:lnTo>
                  <a:pt x="77724" y="65532"/>
                </a:lnTo>
                <a:lnTo>
                  <a:pt x="51244" y="83272"/>
                </a:lnTo>
                <a:lnTo>
                  <a:pt x="42672" y="83820"/>
                </a:lnTo>
                <a:close/>
              </a:path>
              <a:path w="78105" h="83820">
                <a:moveTo>
                  <a:pt x="36576" y="79248"/>
                </a:moveTo>
                <a:lnTo>
                  <a:pt x="9144" y="79248"/>
                </a:lnTo>
                <a:lnTo>
                  <a:pt x="10668" y="77724"/>
                </a:lnTo>
                <a:lnTo>
                  <a:pt x="10668" y="76200"/>
                </a:lnTo>
                <a:lnTo>
                  <a:pt x="33528" y="76200"/>
                </a:lnTo>
                <a:lnTo>
                  <a:pt x="33528" y="77724"/>
                </a:lnTo>
                <a:lnTo>
                  <a:pt x="36576" y="79248"/>
                </a:lnTo>
                <a:close/>
              </a:path>
            </a:pathLst>
          </a:custGeom>
          <a:solidFill>
            <a:srgbClr val="FFFFFF"/>
          </a:solidFill>
        </xdr:spPr>
      </xdr:sp>
    </xdr:grpSp>
    <xdr:clientData/>
  </xdr:oneCellAnchor>
  <xdr:oneCellAnchor>
    <xdr:from>
      <xdr:col>2</xdr:col>
      <xdr:colOff>4444</xdr:colOff>
      <xdr:row>31</xdr:row>
      <xdr:rowOff>51053</xdr:rowOff>
    </xdr:from>
    <xdr:ext cx="570230" cy="88900"/>
    <xdr:grpSp>
      <xdr:nvGrpSpPr>
        <xdr:cNvPr id="27" name="Group 11">
          <a:extLst>
            <a:ext uri="{FF2B5EF4-FFF2-40B4-BE49-F238E27FC236}">
              <a16:creationId xmlns:a16="http://schemas.microsoft.com/office/drawing/2014/main" id="{00000000-0008-0000-0500-00001B000000}"/>
            </a:ext>
          </a:extLst>
        </xdr:cNvPr>
        <xdr:cNvGrpSpPr/>
      </xdr:nvGrpSpPr>
      <xdr:grpSpPr>
        <a:xfrm>
          <a:off x="2947669" y="5956553"/>
          <a:ext cx="570230" cy="88900"/>
          <a:chOff x="0" y="0"/>
          <a:chExt cx="570230" cy="88900"/>
        </a:xfrm>
      </xdr:grpSpPr>
      <xdr:pic>
        <xdr:nvPicPr>
          <xdr:cNvPr id="28" name="image6.png">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9" name="Shape 13">
            <a:extLst>
              <a:ext uri="{FF2B5EF4-FFF2-40B4-BE49-F238E27FC236}">
                <a16:creationId xmlns:a16="http://schemas.microsoft.com/office/drawing/2014/main" id="{00000000-0008-0000-0500-00001D000000}"/>
              </a:ext>
            </a:extLst>
          </xdr:cNvPr>
          <xdr:cNvSpPr/>
        </xdr:nvSpPr>
        <xdr:spPr>
          <a:xfrm>
            <a:off x="490727" y="0"/>
            <a:ext cx="79375" cy="88900"/>
          </a:xfrm>
          <a:custGeom>
            <a:avLst/>
            <a:gdLst/>
            <a:ahLst/>
            <a:cxnLst/>
            <a:rect l="0" t="0" r="0" b="0"/>
            <a:pathLst>
              <a:path w="79375" h="88900">
                <a:moveTo>
                  <a:pt x="51816" y="88392"/>
                </a:moveTo>
                <a:lnTo>
                  <a:pt x="36576" y="88392"/>
                </a:lnTo>
                <a:lnTo>
                  <a:pt x="28956" y="86868"/>
                </a:lnTo>
                <a:lnTo>
                  <a:pt x="21336" y="82296"/>
                </a:lnTo>
                <a:lnTo>
                  <a:pt x="13716" y="79248"/>
                </a:lnTo>
                <a:lnTo>
                  <a:pt x="9144" y="74676"/>
                </a:lnTo>
                <a:lnTo>
                  <a:pt x="4572" y="67056"/>
                </a:lnTo>
                <a:lnTo>
                  <a:pt x="1524" y="60960"/>
                </a:lnTo>
                <a:lnTo>
                  <a:pt x="0" y="53340"/>
                </a:lnTo>
                <a:lnTo>
                  <a:pt x="0" y="38100"/>
                </a:lnTo>
                <a:lnTo>
                  <a:pt x="22860" y="6096"/>
                </a:lnTo>
                <a:lnTo>
                  <a:pt x="38100" y="0"/>
                </a:lnTo>
                <a:lnTo>
                  <a:pt x="51816" y="0"/>
                </a:lnTo>
                <a:lnTo>
                  <a:pt x="57912" y="1524"/>
                </a:lnTo>
                <a:lnTo>
                  <a:pt x="64008" y="4572"/>
                </a:lnTo>
                <a:lnTo>
                  <a:pt x="68580" y="6096"/>
                </a:lnTo>
                <a:lnTo>
                  <a:pt x="44196" y="6096"/>
                </a:lnTo>
                <a:lnTo>
                  <a:pt x="39624" y="7620"/>
                </a:lnTo>
                <a:lnTo>
                  <a:pt x="30480" y="13716"/>
                </a:lnTo>
                <a:lnTo>
                  <a:pt x="27432" y="16764"/>
                </a:lnTo>
                <a:lnTo>
                  <a:pt x="25908" y="22860"/>
                </a:lnTo>
                <a:lnTo>
                  <a:pt x="22860" y="28956"/>
                </a:lnTo>
                <a:lnTo>
                  <a:pt x="21336" y="35052"/>
                </a:lnTo>
                <a:lnTo>
                  <a:pt x="21336" y="50292"/>
                </a:lnTo>
                <a:lnTo>
                  <a:pt x="42672" y="82296"/>
                </a:lnTo>
                <a:lnTo>
                  <a:pt x="68580" y="82296"/>
                </a:lnTo>
                <a:lnTo>
                  <a:pt x="62484" y="85344"/>
                </a:lnTo>
                <a:lnTo>
                  <a:pt x="57912" y="86868"/>
                </a:lnTo>
                <a:lnTo>
                  <a:pt x="51816" y="88392"/>
                </a:lnTo>
                <a:close/>
              </a:path>
              <a:path w="79375" h="88900">
                <a:moveTo>
                  <a:pt x="79248" y="28956"/>
                </a:moveTo>
                <a:lnTo>
                  <a:pt x="76200" y="28956"/>
                </a:lnTo>
                <a:lnTo>
                  <a:pt x="74676" y="21336"/>
                </a:lnTo>
                <a:lnTo>
                  <a:pt x="71628" y="16764"/>
                </a:lnTo>
                <a:lnTo>
                  <a:pt x="67056" y="12192"/>
                </a:lnTo>
                <a:lnTo>
                  <a:pt x="60960" y="7620"/>
                </a:lnTo>
                <a:lnTo>
                  <a:pt x="56388" y="6096"/>
                </a:lnTo>
                <a:lnTo>
                  <a:pt x="73152" y="6096"/>
                </a:lnTo>
                <a:lnTo>
                  <a:pt x="74676" y="4572"/>
                </a:lnTo>
                <a:lnTo>
                  <a:pt x="76200" y="4572"/>
                </a:lnTo>
                <a:lnTo>
                  <a:pt x="76200" y="0"/>
                </a:lnTo>
                <a:lnTo>
                  <a:pt x="79248" y="0"/>
                </a:lnTo>
                <a:lnTo>
                  <a:pt x="79248" y="28956"/>
                </a:lnTo>
                <a:close/>
              </a:path>
              <a:path w="79375" h="88900">
                <a:moveTo>
                  <a:pt x="68580" y="82296"/>
                </a:moveTo>
                <a:lnTo>
                  <a:pt x="54864" y="82296"/>
                </a:lnTo>
                <a:lnTo>
                  <a:pt x="64008" y="79248"/>
                </a:lnTo>
                <a:lnTo>
                  <a:pt x="73152" y="73152"/>
                </a:lnTo>
                <a:lnTo>
                  <a:pt x="77724" y="67056"/>
                </a:lnTo>
                <a:lnTo>
                  <a:pt x="77724" y="74676"/>
                </a:lnTo>
                <a:lnTo>
                  <a:pt x="73152" y="79248"/>
                </a:lnTo>
                <a:lnTo>
                  <a:pt x="68580" y="82296"/>
                </a:lnTo>
                <a:close/>
              </a:path>
            </a:pathLst>
          </a:custGeom>
          <a:solidFill>
            <a:srgbClr val="FFFFFF"/>
          </a:solidFill>
        </xdr:spPr>
      </xdr:sp>
    </xdr:grpSp>
    <xdr:clientData/>
  </xdr:oneCellAnchor>
  <xdr:oneCellAnchor>
    <xdr:from>
      <xdr:col>2</xdr:col>
      <xdr:colOff>4444</xdr:colOff>
      <xdr:row>38</xdr:row>
      <xdr:rowOff>51053</xdr:rowOff>
    </xdr:from>
    <xdr:ext cx="571500" cy="88900"/>
    <xdr:grpSp>
      <xdr:nvGrpSpPr>
        <xdr:cNvPr id="30" name="Group 14">
          <a:extLst>
            <a:ext uri="{FF2B5EF4-FFF2-40B4-BE49-F238E27FC236}">
              <a16:creationId xmlns:a16="http://schemas.microsoft.com/office/drawing/2014/main" id="{00000000-0008-0000-0500-00001E000000}"/>
            </a:ext>
          </a:extLst>
        </xdr:cNvPr>
        <xdr:cNvGrpSpPr/>
      </xdr:nvGrpSpPr>
      <xdr:grpSpPr>
        <a:xfrm>
          <a:off x="2947669" y="7290053"/>
          <a:ext cx="571500" cy="88900"/>
          <a:chOff x="0" y="0"/>
          <a:chExt cx="571500" cy="88900"/>
        </a:xfrm>
      </xdr:grpSpPr>
      <xdr:pic>
        <xdr:nvPicPr>
          <xdr:cNvPr id="31" name="image7.png">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32" name="Shape 16">
            <a:extLst>
              <a:ext uri="{FF2B5EF4-FFF2-40B4-BE49-F238E27FC236}">
                <a16:creationId xmlns:a16="http://schemas.microsoft.com/office/drawing/2014/main" id="{00000000-0008-0000-0500-000020000000}"/>
              </a:ext>
            </a:extLst>
          </xdr:cNvPr>
          <xdr:cNvSpPr/>
        </xdr:nvSpPr>
        <xdr:spPr>
          <a:xfrm>
            <a:off x="487680" y="3047"/>
            <a:ext cx="83820" cy="83820"/>
          </a:xfrm>
          <a:custGeom>
            <a:avLst/>
            <a:gdLst/>
            <a:ahLst/>
            <a:cxnLst/>
            <a:rect l="0" t="0" r="0" b="0"/>
            <a:pathLst>
              <a:path w="83820" h="83820">
                <a:moveTo>
                  <a:pt x="36576" y="79248"/>
                </a:moveTo>
                <a:lnTo>
                  <a:pt x="9144" y="79248"/>
                </a:lnTo>
                <a:lnTo>
                  <a:pt x="9144" y="77724"/>
                </a:lnTo>
                <a:lnTo>
                  <a:pt x="10668" y="76200"/>
                </a:lnTo>
                <a:lnTo>
                  <a:pt x="10668" y="4572"/>
                </a:lnTo>
                <a:lnTo>
                  <a:pt x="9144" y="3048"/>
                </a:lnTo>
                <a:lnTo>
                  <a:pt x="7620" y="3048"/>
                </a:lnTo>
                <a:lnTo>
                  <a:pt x="6096" y="1524"/>
                </a:lnTo>
                <a:lnTo>
                  <a:pt x="0" y="1524"/>
                </a:lnTo>
                <a:lnTo>
                  <a:pt x="0" y="0"/>
                </a:lnTo>
                <a:lnTo>
                  <a:pt x="54864" y="0"/>
                </a:lnTo>
                <a:lnTo>
                  <a:pt x="60960" y="3048"/>
                </a:lnTo>
                <a:lnTo>
                  <a:pt x="64770" y="4572"/>
                </a:lnTo>
                <a:lnTo>
                  <a:pt x="30480" y="4572"/>
                </a:lnTo>
                <a:lnTo>
                  <a:pt x="30480" y="73152"/>
                </a:lnTo>
                <a:lnTo>
                  <a:pt x="32004" y="74676"/>
                </a:lnTo>
                <a:lnTo>
                  <a:pt x="32004" y="77724"/>
                </a:lnTo>
                <a:lnTo>
                  <a:pt x="35052" y="77724"/>
                </a:lnTo>
                <a:lnTo>
                  <a:pt x="36576" y="79248"/>
                </a:lnTo>
                <a:close/>
              </a:path>
              <a:path w="83820" h="83820">
                <a:moveTo>
                  <a:pt x="42672" y="83820"/>
                </a:moveTo>
                <a:lnTo>
                  <a:pt x="0" y="83820"/>
                </a:lnTo>
                <a:lnTo>
                  <a:pt x="0" y="80772"/>
                </a:lnTo>
                <a:lnTo>
                  <a:pt x="6096" y="80772"/>
                </a:lnTo>
                <a:lnTo>
                  <a:pt x="7620" y="79248"/>
                </a:lnTo>
                <a:lnTo>
                  <a:pt x="45720" y="79248"/>
                </a:lnTo>
                <a:lnTo>
                  <a:pt x="50292" y="76200"/>
                </a:lnTo>
                <a:lnTo>
                  <a:pt x="53340" y="71628"/>
                </a:lnTo>
                <a:lnTo>
                  <a:pt x="57102" y="66246"/>
                </a:lnTo>
                <a:lnTo>
                  <a:pt x="59436" y="59436"/>
                </a:lnTo>
                <a:lnTo>
                  <a:pt x="60626" y="51482"/>
                </a:lnTo>
                <a:lnTo>
                  <a:pt x="60960" y="42672"/>
                </a:lnTo>
                <a:lnTo>
                  <a:pt x="60674" y="34337"/>
                </a:lnTo>
                <a:lnTo>
                  <a:pt x="45720" y="6096"/>
                </a:lnTo>
                <a:lnTo>
                  <a:pt x="42672" y="4572"/>
                </a:lnTo>
                <a:lnTo>
                  <a:pt x="64770" y="4572"/>
                </a:lnTo>
                <a:lnTo>
                  <a:pt x="68580" y="6096"/>
                </a:lnTo>
                <a:lnTo>
                  <a:pt x="74676" y="12192"/>
                </a:lnTo>
                <a:lnTo>
                  <a:pt x="77724" y="18288"/>
                </a:lnTo>
                <a:lnTo>
                  <a:pt x="82296" y="25908"/>
                </a:lnTo>
                <a:lnTo>
                  <a:pt x="83820" y="33528"/>
                </a:lnTo>
                <a:lnTo>
                  <a:pt x="83820" y="47244"/>
                </a:lnTo>
                <a:lnTo>
                  <a:pt x="62484" y="77724"/>
                </a:lnTo>
                <a:lnTo>
                  <a:pt x="59436" y="79248"/>
                </a:lnTo>
                <a:lnTo>
                  <a:pt x="54864" y="80772"/>
                </a:lnTo>
                <a:lnTo>
                  <a:pt x="48768" y="82296"/>
                </a:lnTo>
                <a:lnTo>
                  <a:pt x="45720" y="82296"/>
                </a:lnTo>
                <a:lnTo>
                  <a:pt x="42672" y="83820"/>
                </a:lnTo>
                <a:close/>
              </a:path>
            </a:pathLst>
          </a:custGeom>
          <a:solidFill>
            <a:srgbClr val="FFFFFF"/>
          </a:solidFill>
        </xdr:spPr>
      </xdr:sp>
    </xdr:grpSp>
    <xdr:clientData/>
  </xdr:oneCellAnchor>
  <xdr:oneCellAnchor>
    <xdr:from>
      <xdr:col>1</xdr:col>
      <xdr:colOff>974851</xdr:colOff>
      <xdr:row>42</xdr:row>
      <xdr:rowOff>49529</xdr:rowOff>
    </xdr:from>
    <xdr:ext cx="1056132" cy="114300"/>
    <xdr:pic>
      <xdr:nvPicPr>
        <xdr:cNvPr id="33" name="image8.png">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08251" y="7612379"/>
          <a:ext cx="1056132" cy="114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tec_3\drive_c\My%20Documents\Obras\Serra%20Talhada\My%20Documents\Obras\Serra%20Talhada\OBRAS\BR_316\PTRAB\PTrab89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tec_adj\c\Ten%20Reginaldo\OBRAS\BR-316\OBRAS\BR_316\PTRAB\PTrab8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tec_3\drive_c\My%20Documents\Obras\BR-316%20300.000\OBRAS\BR_316\PTRAB\PTrab8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tec_oca\drive%20c\PTRAB\modelo\fichas%20de%20composicao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serhnet-my.sharepoint.com/Users/User/Desktop/PROJETOS/43_MURO%20DE%20CONTEN&#199;&#195;O/03_Projeto%20B&#225;sico/6.3.Anexo%20III%20-Or&#231;amento%20Descritivo/6.22PB006_Docs%20para%20licita&#231;&#227;o/22PB006_MAPA%20DE%20COTA&#199;&#213;ES_R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tassia.fanton\OneDrive%20-%20EBSERH\Compartilhada%20Setor\T&#193;SSIA\33_PROJETO%20B&#193;SICO%20CTMO%20CTCRIAC\Anexo%20III_Or&#231;amento\00_Planilhas\00_Editaveis\Planilhas%20Edit&#225;veis.xlsx" TargetMode="External"/><Relationship Id="rId1" Type="http://schemas.openxmlformats.org/officeDocument/2006/relationships/externalLinkPath" Target="file:///C:\Users\tassia.fanton\OneDrive%20-%20EBSERH\Compartilhada%20Setor\T&#193;SSIA\33_PROJETO%20B&#193;SICO%20CTMO%20CTCRIAC\Anexo%20III_Or&#231;amento\00_Planilhas\00_Editaveis\Planilhas%20Edit&#225;ve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lan1"/>
      <sheetName val="Plan2"/>
      <sheetName val="Plan3"/>
      <sheetName val="pasta"/>
      <sheetName val="doc1"/>
      <sheetName val="doc2"/>
      <sheetName val="doc3"/>
      <sheetName val="doc4 "/>
      <sheetName val="rff"/>
      <sheetName val="carimbo "/>
      <sheetName val="oog - fazer "/>
      <sheetName val="PRO-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asta"/>
      <sheetName val="doc1"/>
      <sheetName val="doc2"/>
      <sheetName val="doc3"/>
      <sheetName val="doc4 "/>
      <sheetName val="rff"/>
      <sheetName val="carimbo "/>
      <sheetName val="oog - faz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orç"/>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ação manual"/>
      <sheetName val="Compact 95%"/>
      <sheetName val="Compact 100% "/>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Regul subleito"/>
      <sheetName val="Subbase de solo est."/>
      <sheetName val="Base de solo est. "/>
      <sheetName val="Limp Cam Veg"/>
      <sheetName val="Expurgo de jazida (aux)"/>
      <sheetName val="EC mat jazida (aux)"/>
      <sheetName val="Imprimação"/>
      <sheetName val="TSS"/>
      <sheetName val="TSD"/>
      <sheetName val="Transp Mat jaz"/>
      <sheetName val="Transp de brita"/>
      <sheetName val="Sarjeta STC05"/>
      <sheetName val="Sarjeta STC 02"/>
      <sheetName val="Concreto 12MPa Conf Lanc (aux)"/>
      <sheetName val="Esc. man. vala mat 1a cat (aux)"/>
      <sheetName val="Dreno longitudinal DPS"/>
      <sheetName val="Boca de Saida BSD 01"/>
      <sheetName val="Boca de Saida BSD 03"/>
      <sheetName val="Valeta VPC-03"/>
      <sheetName val="Meio Fio "/>
      <sheetName val="Concreto 10MPa Conf Lanc  (aux)"/>
      <sheetName val="Concreto 15MPa Conf Lanc (aux)"/>
      <sheetName val="Descida d´água DAD 01"/>
      <sheetName val="Descida d´água DAR 02"/>
      <sheetName val="Compactação manual (aux)"/>
      <sheetName val="Entrada dágua  EDA01"/>
      <sheetName val="Entrada dágua  EDA02"/>
      <sheetName val="Dissip energia DES 01"/>
      <sheetName val="Dissip energia DES 02"/>
      <sheetName val="Alvenaria pedra argamass"/>
      <sheetName val="Argamassa ci_ar"/>
      <sheetName val="Cx colet sarjeta"/>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Escoramento de Bueiro cel."/>
      <sheetName val="Conf e lanç conc magro (aux)"/>
      <sheetName val="Concreto cicl. 12MPa (aux)"/>
      <sheetName val="BDCC 2,0x2,0 m 1,0 a 2,5 m"/>
      <sheetName val="Boca BDCC 2,0x2,0 m"/>
      <sheetName val="BTCC 2,0x2,0 m 1,0 a 2,5 m"/>
      <sheetName val="Boca BTCC 2,0x2,0 m"/>
      <sheetName val="Pintura faixa"/>
      <sheetName val="Pintura setas e zeb"/>
      <sheetName val="Tacha reflet"/>
      <sheetName val="Enleivamento"/>
      <sheetName val="Cerca arame"/>
      <sheetName val="Defensa dupla"/>
      <sheetName val="Passeio concreto"/>
      <sheetName val="Revest veg c mudas"/>
      <sheetName val="Revest veg c grama leiva"/>
      <sheetName val="Plantio arbustos"/>
      <sheetName val="Regul mec faixa dom"/>
      <sheetName val="Alv pedra arrum"/>
      <sheetName val="Forn prep coloc forma CA-50"/>
      <sheetName val="Fôrma comum de madeira"/>
      <sheetName val="Fôrma de placa resinada"/>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
      <sheetName val="Cust_Hor_Eqp_Vtr"/>
      <sheetName val="Custo de materiais"/>
      <sheetName val="custo de mão-de-obra"/>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 95%"/>
      <sheetName val="Compact 100% "/>
      <sheetName val="Regul subleito"/>
      <sheetName val="Subbase de solo est."/>
      <sheetName val="Limp Cam Veg"/>
      <sheetName val="Expurgo de jazida (aux)"/>
      <sheetName val="EC mat jazida (aux)"/>
      <sheetName val="Base de solo est. "/>
      <sheetName val="EC mat jazida (aux) (3)"/>
      <sheetName val="Limp Cam Veg (2)"/>
      <sheetName val="Expurgo de jazida (aux) (2)"/>
      <sheetName val="EC mat jazida (aux) (2)"/>
      <sheetName val="Imprimação"/>
      <sheetName val="TSS"/>
      <sheetName val="TSD"/>
      <sheetName val="Transp Mat jaz"/>
      <sheetName val="Transp de brita"/>
      <sheetName val="Sarjeta STC05"/>
      <sheetName val="Dreno longitudinal DPS"/>
      <sheetName val="Boca de Saida BSD 03"/>
      <sheetName val="Meio Fio "/>
      <sheetName val="Descida d´água DAR 02"/>
      <sheetName val="Compactação manual (aux)"/>
      <sheetName val="Esc. man. vala mat 1a cat (aux)"/>
      <sheetName val="Entrada dágua  EDA02"/>
      <sheetName val="Dissip energia DES 01"/>
      <sheetName val="Dissip energia DES 02"/>
      <sheetName val="Alvenaria pedra argamass"/>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Argamassa ci_ar"/>
      <sheetName val="Escoramento de Bueiro cel."/>
      <sheetName val="Conf e lanç conc magro (aux)"/>
      <sheetName val="Concreto 10MPa Conf Lanc  (aux)"/>
      <sheetName val="Concreto cicl. 12MPa (aux)"/>
      <sheetName val="Concreto 12MPa Conf Lanc (aux)"/>
      <sheetName val="Concreto 15MPa Conf Lanc (aux)"/>
      <sheetName val="Pintura faixa"/>
      <sheetName val="Pintura setas e zeb"/>
      <sheetName val="Tacha reflet"/>
      <sheetName val="Enleivamento"/>
      <sheetName val="Cerca arame"/>
      <sheetName val="Defensa dupla"/>
      <sheetName val="Caiação"/>
      <sheetName val="Passeio concreto"/>
      <sheetName val="Plantio arbustos"/>
      <sheetName val="Revest veg c grama leiva"/>
      <sheetName val="Revest veg c mudas"/>
      <sheetName val="Regul mec faixa dom"/>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Compactação manual"/>
      <sheetName val="Boca de Saida BSD 01"/>
      <sheetName val="Valeta VPC-03"/>
      <sheetName val="Entrada dágua  EDA01"/>
      <sheetName val="Descida d´água DAD 01"/>
      <sheetName val="Sarjeta STC 02"/>
      <sheetName val="Cx colet sarjeta"/>
      <sheetName val="Alv pedra arrum"/>
      <sheetName val="BDCC 2,0x2,0 m 1,0 a 2,5 m"/>
      <sheetName val="BTCC 2,0x2,0 m 1,0 a 2,5 m"/>
      <sheetName val="Boca BDCC 2,0x2,0 m"/>
      <sheetName val="Boca BTCC 2,0x2,0 m"/>
      <sheetName val="Forn prep coloc forma CA-50"/>
      <sheetName val="Fôrma comum de madeira"/>
      <sheetName val="Fôrma de placa resinada"/>
      <sheetName val="Transp comer cimento rod pav"/>
      <sheetName val="Transp comer cimento rod n pav"/>
      <sheetName val="Resumo"/>
      <sheetName val="comp1"/>
      <sheetName val="comp2"/>
      <sheetName val="comp3"/>
      <sheetName val="comp4"/>
      <sheetName val="comp5"/>
      <sheetName val="comp6"/>
      <sheetName val="comp7"/>
      <sheetName val="comp8"/>
      <sheetName val="comp9"/>
      <sheetName val="comp10"/>
      <sheetName val="Po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OTAÇÕES"/>
      <sheetName val="PESQUISA DE MERCADO"/>
      <sheetName val="LISTA DE INSUMOS PARA COTAÇÃO"/>
      <sheetName val="COTAÇÕES"/>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A - Declaração"/>
      <sheetName val="Anexo B - Orçamento  Resumo"/>
      <sheetName val="Anexo C - Orçamento Sintético"/>
      <sheetName val="Anexo D - Orçamento Analítico"/>
      <sheetName val="Anexo E -   Curva ABC Serviço"/>
      <sheetName val="Graf Curva ABC_Serviço"/>
      <sheetName val="Anexo F -   Curva ABC Insu"/>
      <sheetName val="Graf Curva ABC_Insumos"/>
      <sheetName val="Anexo F - Composição BDI"/>
      <sheetName val="Anexo G - Dec. Reg. Previden"/>
      <sheetName val="Anexo H - Mapa de Cotação"/>
      <sheetName val="Anexo Ha - Mapa de Cotação "/>
      <sheetName val="Anexo I - Comp_Criad_Adap"/>
      <sheetName val="Anexo J - Quantitativo"/>
      <sheetName val="Anexo K - Encargos Sociais "/>
      <sheetName val="Anexo L- Cronograma"/>
      <sheetName val="Anexo M' - Prazo_Estimativa"/>
      <sheetName val="CRUVA S"/>
    </sheetNames>
    <sheetDataSet>
      <sheetData sheetId="0"/>
      <sheetData sheetId="1">
        <row r="6">
          <cell r="B6">
            <v>840.5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Tassia Fanton" id="{6D7F0BD1-FDBF-4187-8443-5FC2307ADA2E}" userId="S::tassia.fanton@ebserh.gov.br::2420f14c-2545-48ec-8ac8-be10e503a90d"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4-07-31T12:00:22.94" personId="{6D7F0BD1-FDBF-4187-8443-5FC2307ADA2E}" id="{4824556F-D21F-4BB9-A325-5EF25F965813}">
    <text xml:space="preserve">Verificar Legislação tributária para o município de Santa Maria/RS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election activeCell="O11" sqref="O11"/>
    </sheetView>
  </sheetViews>
  <sheetFormatPr defaultRowHeight="15"/>
  <cols>
    <col min="1" max="1" width="24.42578125" customWidth="1"/>
    <col min="2" max="2" width="5.42578125" customWidth="1"/>
    <col min="3" max="5" width="24.42578125" customWidth="1"/>
  </cols>
  <sheetData>
    <row r="1" spans="1:5" ht="46.5">
      <c r="A1" s="97" t="s">
        <v>188</v>
      </c>
      <c r="B1" s="98"/>
      <c r="C1" s="98"/>
      <c r="D1" s="98"/>
      <c r="E1" s="99"/>
    </row>
    <row r="2" spans="1:5" ht="18.75">
      <c r="A2" s="100" t="s">
        <v>191</v>
      </c>
      <c r="B2" s="101"/>
      <c r="C2" s="101"/>
      <c r="D2" s="101"/>
      <c r="E2" s="102"/>
    </row>
    <row r="3" spans="1:5" ht="27.75" customHeight="1">
      <c r="A3" s="103" t="s">
        <v>189</v>
      </c>
      <c r="B3" s="104"/>
      <c r="C3" s="104"/>
      <c r="D3" s="104"/>
      <c r="E3" s="105"/>
    </row>
    <row r="4" spans="1:5">
      <c r="A4" s="91" t="s">
        <v>508</v>
      </c>
      <c r="B4" s="92"/>
      <c r="C4" s="92"/>
      <c r="D4" s="92"/>
      <c r="E4" s="93"/>
    </row>
    <row r="5" spans="1:5" ht="35.25" customHeight="1">
      <c r="A5" s="106" t="s">
        <v>509</v>
      </c>
      <c r="B5" s="107"/>
      <c r="C5" s="107"/>
      <c r="D5" s="107"/>
      <c r="E5" s="108"/>
    </row>
    <row r="6" spans="1:5">
      <c r="A6" s="91" t="s">
        <v>510</v>
      </c>
      <c r="B6" s="92"/>
      <c r="C6" s="92"/>
      <c r="D6" s="92"/>
      <c r="E6" s="93"/>
    </row>
    <row r="7" spans="1:5">
      <c r="A7" s="91" t="s">
        <v>511</v>
      </c>
      <c r="B7" s="92"/>
      <c r="C7" s="92"/>
      <c r="D7" s="92"/>
      <c r="E7" s="93"/>
    </row>
    <row r="8" spans="1:5">
      <c r="A8" s="91" t="s">
        <v>507</v>
      </c>
      <c r="B8" s="92"/>
      <c r="C8" s="92"/>
      <c r="D8" s="92"/>
      <c r="E8" s="93"/>
    </row>
    <row r="9" spans="1:5" ht="26.25" customHeight="1" thickBot="1">
      <c r="A9" s="94" t="s">
        <v>190</v>
      </c>
      <c r="B9" s="95"/>
      <c r="C9" s="95"/>
      <c r="D9" s="95"/>
      <c r="E9" s="96"/>
    </row>
  </sheetData>
  <mergeCells count="9">
    <mergeCell ref="A7:E7"/>
    <mergeCell ref="A8:E8"/>
    <mergeCell ref="A9:E9"/>
    <mergeCell ref="A1:E1"/>
    <mergeCell ref="A2:E2"/>
    <mergeCell ref="A3:E3"/>
    <mergeCell ref="A4:E4"/>
    <mergeCell ref="A5:E5"/>
    <mergeCell ref="A6:E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0"/>
  <sheetViews>
    <sheetView workbookViewId="0">
      <selection activeCell="A26" sqref="A26"/>
    </sheetView>
  </sheetViews>
  <sheetFormatPr defaultColWidth="14.42578125" defaultRowHeight="15" customHeight="1"/>
  <cols>
    <col min="1" max="11" width="11.42578125" style="4" customWidth="1"/>
    <col min="12" max="16384" width="14.42578125" style="4"/>
  </cols>
  <sheetData>
    <row r="1" spans="1:16" ht="12.75" customHeight="1">
      <c r="A1" s="35"/>
      <c r="B1" s="70"/>
      <c r="C1" s="70"/>
      <c r="D1" s="70"/>
      <c r="E1" s="70"/>
      <c r="F1" s="70"/>
      <c r="G1" s="70"/>
      <c r="H1" s="109" t="s">
        <v>40</v>
      </c>
      <c r="I1" s="109"/>
      <c r="J1" s="110"/>
      <c r="K1" s="30"/>
    </row>
    <row r="2" spans="1:16" ht="12.75" customHeight="1">
      <c r="A2" s="71"/>
      <c r="B2" s="72"/>
      <c r="C2" s="72"/>
      <c r="D2" s="72"/>
      <c r="E2" s="72"/>
      <c r="F2" s="72"/>
      <c r="G2" s="72"/>
      <c r="H2" s="111"/>
      <c r="I2" s="111"/>
      <c r="J2" s="112"/>
      <c r="K2" s="30"/>
    </row>
    <row r="3" spans="1:16" ht="12.75" customHeight="1">
      <c r="A3" s="71"/>
      <c r="B3" s="72"/>
      <c r="C3" s="72"/>
      <c r="D3" s="72"/>
      <c r="E3" s="72"/>
      <c r="F3" s="72"/>
      <c r="G3" s="72"/>
      <c r="H3" s="111"/>
      <c r="I3" s="111"/>
      <c r="J3" s="112"/>
      <c r="K3" s="30"/>
    </row>
    <row r="4" spans="1:16" ht="12.75" customHeight="1">
      <c r="A4" s="71"/>
      <c r="B4" s="72"/>
      <c r="C4" s="72"/>
      <c r="D4" s="72"/>
      <c r="E4" s="72"/>
      <c r="F4" s="72"/>
      <c r="G4" s="72"/>
      <c r="H4" s="111"/>
      <c r="I4" s="111"/>
      <c r="J4" s="112"/>
      <c r="K4" s="30"/>
    </row>
    <row r="5" spans="1:16" ht="12.75" customHeight="1">
      <c r="A5" s="71"/>
      <c r="B5" s="72"/>
      <c r="C5" s="72"/>
      <c r="D5" s="72"/>
      <c r="E5" s="72"/>
      <c r="F5" s="72"/>
      <c r="G5" s="72"/>
      <c r="H5" s="111"/>
      <c r="I5" s="111"/>
      <c r="J5" s="112"/>
      <c r="K5" s="30"/>
    </row>
    <row r="6" spans="1:16" ht="12.75" customHeight="1">
      <c r="A6" s="71"/>
      <c r="B6" s="72"/>
      <c r="C6" s="72"/>
      <c r="D6" s="72"/>
      <c r="E6" s="72"/>
      <c r="F6" s="72"/>
      <c r="G6" s="72"/>
      <c r="H6" s="111"/>
      <c r="I6" s="111"/>
      <c r="J6" s="112"/>
      <c r="K6" s="30"/>
    </row>
    <row r="7" spans="1:16" ht="12.75" customHeight="1">
      <c r="A7" s="73"/>
      <c r="B7" s="74"/>
      <c r="C7" s="74"/>
      <c r="D7" s="74"/>
      <c r="E7" s="74"/>
      <c r="F7" s="74"/>
      <c r="G7" s="74"/>
      <c r="H7" s="111"/>
      <c r="I7" s="111"/>
      <c r="J7" s="112"/>
      <c r="K7" s="30"/>
    </row>
    <row r="8" spans="1:16" ht="12.75" customHeight="1">
      <c r="A8" s="123" t="s">
        <v>41</v>
      </c>
      <c r="B8" s="124"/>
      <c r="C8" s="124"/>
      <c r="D8" s="124"/>
      <c r="E8" s="124"/>
      <c r="F8" s="124"/>
      <c r="G8" s="124"/>
      <c r="H8" s="124"/>
      <c r="I8" s="124"/>
      <c r="J8" s="125"/>
      <c r="K8" s="30"/>
    </row>
    <row r="9" spans="1:16" ht="12.75" customHeight="1">
      <c r="A9" s="126"/>
      <c r="B9" s="124"/>
      <c r="C9" s="124"/>
      <c r="D9" s="124"/>
      <c r="E9" s="124"/>
      <c r="F9" s="124"/>
      <c r="G9" s="124"/>
      <c r="H9" s="124"/>
      <c r="I9" s="124"/>
      <c r="J9" s="125"/>
      <c r="K9" s="30"/>
      <c r="N9"/>
    </row>
    <row r="10" spans="1:16" ht="12.75" customHeight="1">
      <c r="A10" s="126"/>
      <c r="B10" s="124"/>
      <c r="C10" s="124"/>
      <c r="D10" s="124"/>
      <c r="E10" s="124"/>
      <c r="F10" s="124"/>
      <c r="G10" s="124"/>
      <c r="H10" s="124"/>
      <c r="I10" s="124"/>
      <c r="J10" s="125"/>
      <c r="K10" s="30"/>
    </row>
    <row r="11" spans="1:16" ht="12.75" customHeight="1">
      <c r="A11" s="126"/>
      <c r="B11" s="124"/>
      <c r="C11" s="124"/>
      <c r="D11" s="124"/>
      <c r="E11" s="124"/>
      <c r="F11" s="124"/>
      <c r="G11" s="124"/>
      <c r="H11" s="124"/>
      <c r="I11" s="124"/>
      <c r="J11" s="125"/>
      <c r="K11" s="30"/>
    </row>
    <row r="12" spans="1:16" ht="12.75" customHeight="1">
      <c r="A12" s="126"/>
      <c r="B12" s="124"/>
      <c r="C12" s="124"/>
      <c r="D12" s="124"/>
      <c r="E12" s="124"/>
      <c r="F12" s="124"/>
      <c r="G12" s="124"/>
      <c r="H12" s="124"/>
      <c r="I12" s="124"/>
      <c r="J12" s="125"/>
      <c r="K12" s="30"/>
      <c r="M12"/>
    </row>
    <row r="13" spans="1:16" ht="12.75" customHeight="1">
      <c r="A13" s="126"/>
      <c r="B13" s="124"/>
      <c r="C13" s="124"/>
      <c r="D13" s="124"/>
      <c r="E13" s="124"/>
      <c r="F13" s="124"/>
      <c r="G13" s="124"/>
      <c r="H13" s="124"/>
      <c r="I13" s="124"/>
      <c r="J13" s="125"/>
      <c r="K13" s="30"/>
      <c r="P13"/>
    </row>
    <row r="14" spans="1:16" ht="12.75" customHeight="1">
      <c r="A14" s="126"/>
      <c r="B14" s="124"/>
      <c r="C14" s="124"/>
      <c r="D14" s="124"/>
      <c r="E14" s="124"/>
      <c r="F14" s="124"/>
      <c r="G14" s="124"/>
      <c r="H14" s="124"/>
      <c r="I14" s="124"/>
      <c r="J14" s="125"/>
      <c r="K14" s="30"/>
    </row>
    <row r="15" spans="1:16" ht="12.75" customHeight="1">
      <c r="A15" s="126"/>
      <c r="B15" s="124"/>
      <c r="C15" s="124"/>
      <c r="D15" s="124"/>
      <c r="E15" s="124"/>
      <c r="F15" s="124"/>
      <c r="G15" s="124"/>
      <c r="H15" s="124"/>
      <c r="I15" s="124"/>
      <c r="J15" s="125"/>
      <c r="K15" s="30"/>
      <c r="N15"/>
    </row>
    <row r="16" spans="1:16" ht="12.75" customHeight="1">
      <c r="A16" s="126"/>
      <c r="B16" s="124"/>
      <c r="C16" s="124"/>
      <c r="D16" s="124"/>
      <c r="E16" s="124"/>
      <c r="F16" s="124"/>
      <c r="G16" s="124"/>
      <c r="H16" s="124"/>
      <c r="I16" s="124"/>
      <c r="J16" s="125"/>
      <c r="K16" s="30"/>
    </row>
    <row r="17" spans="1:18" ht="12.75" customHeight="1">
      <c r="A17" s="126"/>
      <c r="B17" s="124"/>
      <c r="C17" s="124"/>
      <c r="D17" s="124"/>
      <c r="E17" s="124"/>
      <c r="F17" s="124"/>
      <c r="G17" s="124"/>
      <c r="H17" s="124"/>
      <c r="I17" s="124"/>
      <c r="J17" s="125"/>
      <c r="K17" s="30"/>
    </row>
    <row r="18" spans="1:18" ht="12.75" customHeight="1">
      <c r="A18" s="126"/>
      <c r="B18" s="124"/>
      <c r="C18" s="124"/>
      <c r="D18" s="124"/>
      <c r="E18" s="124"/>
      <c r="F18" s="124"/>
      <c r="G18" s="124"/>
      <c r="H18" s="124"/>
      <c r="I18" s="124"/>
      <c r="J18" s="125"/>
      <c r="K18" s="30"/>
    </row>
    <row r="19" spans="1:18" ht="24.75" customHeight="1">
      <c r="A19" s="127" t="s">
        <v>42</v>
      </c>
      <c r="B19" s="128"/>
      <c r="C19" s="128"/>
      <c r="D19" s="128"/>
      <c r="E19" s="128"/>
      <c r="F19" s="128"/>
      <c r="G19" s="128"/>
      <c r="H19" s="128"/>
      <c r="I19" s="128"/>
      <c r="J19" s="129"/>
      <c r="K19" s="31"/>
      <c r="R19"/>
    </row>
    <row r="20" spans="1:18" ht="19.5" customHeight="1">
      <c r="A20" s="130"/>
      <c r="B20" s="128"/>
      <c r="C20" s="128"/>
      <c r="D20" s="128"/>
      <c r="E20" s="128"/>
      <c r="F20" s="128"/>
      <c r="G20" s="128"/>
      <c r="H20" s="128"/>
      <c r="I20" s="128"/>
      <c r="J20" s="129"/>
      <c r="K20" s="31"/>
      <c r="O20"/>
    </row>
    <row r="21" spans="1:18" ht="24.75" customHeight="1">
      <c r="A21" s="130"/>
      <c r="B21" s="128"/>
      <c r="C21" s="128"/>
      <c r="D21" s="128"/>
      <c r="E21" s="128"/>
      <c r="F21" s="128"/>
      <c r="G21" s="128"/>
      <c r="H21" s="128"/>
      <c r="I21" s="128"/>
      <c r="J21" s="129"/>
      <c r="K21" s="31"/>
    </row>
    <row r="22" spans="1:18" ht="19.5" customHeight="1">
      <c r="A22" s="130"/>
      <c r="B22" s="128"/>
      <c r="C22" s="128"/>
      <c r="D22" s="128"/>
      <c r="E22" s="128"/>
      <c r="F22" s="128"/>
      <c r="G22" s="128"/>
      <c r="H22" s="128"/>
      <c r="I22" s="128"/>
      <c r="J22" s="129"/>
      <c r="K22" s="31"/>
    </row>
    <row r="23" spans="1:18" ht="48.75" customHeight="1">
      <c r="A23" s="131" t="s">
        <v>194</v>
      </c>
      <c r="B23" s="132"/>
      <c r="C23" s="132"/>
      <c r="D23" s="132"/>
      <c r="E23" s="132"/>
      <c r="F23" s="132"/>
      <c r="G23" s="132"/>
      <c r="H23" s="132"/>
      <c r="I23" s="132"/>
      <c r="J23" s="133"/>
      <c r="K23" s="31"/>
    </row>
    <row r="24" spans="1:18" ht="12.75" customHeight="1">
      <c r="A24" s="131"/>
      <c r="B24" s="132"/>
      <c r="C24" s="132"/>
      <c r="D24" s="132"/>
      <c r="E24" s="132"/>
      <c r="F24" s="132"/>
      <c r="G24" s="132"/>
      <c r="H24" s="132"/>
      <c r="I24" s="132"/>
      <c r="J24" s="133"/>
      <c r="K24" s="31"/>
    </row>
    <row r="25" spans="1:18" ht="13.5" customHeight="1">
      <c r="A25" s="131"/>
      <c r="B25" s="132"/>
      <c r="C25" s="132"/>
      <c r="D25" s="132"/>
      <c r="E25" s="132"/>
      <c r="F25" s="132"/>
      <c r="G25" s="132"/>
      <c r="H25" s="132"/>
      <c r="I25" s="132"/>
      <c r="J25" s="133"/>
      <c r="K25" s="31"/>
    </row>
    <row r="26" spans="1:18" ht="21" customHeight="1">
      <c r="A26" s="34"/>
      <c r="B26" s="35"/>
      <c r="C26" s="35"/>
      <c r="D26" s="35"/>
      <c r="E26" s="35"/>
      <c r="F26" s="35"/>
      <c r="G26" s="35"/>
      <c r="H26" s="35"/>
      <c r="I26" s="35"/>
      <c r="J26" s="36"/>
      <c r="K26" s="31"/>
    </row>
    <row r="27" spans="1:18" ht="24.75" customHeight="1">
      <c r="A27" s="120" t="s">
        <v>193</v>
      </c>
      <c r="B27" s="121"/>
      <c r="C27" s="121"/>
      <c r="D27" s="121"/>
      <c r="E27" s="121"/>
      <c r="F27" s="121"/>
      <c r="G27" s="121"/>
      <c r="H27" s="121"/>
      <c r="I27" s="121"/>
      <c r="J27" s="122"/>
      <c r="K27" s="31"/>
    </row>
    <row r="28" spans="1:18" ht="12.75" customHeight="1">
      <c r="A28" s="120"/>
      <c r="B28" s="121"/>
      <c r="C28" s="121"/>
      <c r="D28" s="121"/>
      <c r="E28" s="121"/>
      <c r="F28" s="121"/>
      <c r="G28" s="121"/>
      <c r="H28" s="121"/>
      <c r="I28" s="121"/>
      <c r="J28" s="122"/>
      <c r="K28" s="31"/>
    </row>
    <row r="29" spans="1:18" ht="12.75" customHeight="1">
      <c r="A29" s="120"/>
      <c r="B29" s="121"/>
      <c r="C29" s="121"/>
      <c r="D29" s="121"/>
      <c r="E29" s="121"/>
      <c r="F29" s="121"/>
      <c r="G29" s="121"/>
      <c r="H29" s="121"/>
      <c r="I29" s="121"/>
      <c r="J29" s="122"/>
      <c r="K29" s="31"/>
    </row>
    <row r="30" spans="1:18" ht="12.75" customHeight="1">
      <c r="A30" s="120"/>
      <c r="B30" s="121"/>
      <c r="C30" s="121"/>
      <c r="D30" s="121"/>
      <c r="E30" s="121"/>
      <c r="F30" s="121"/>
      <c r="G30" s="121"/>
      <c r="H30" s="121"/>
      <c r="I30" s="121"/>
      <c r="J30" s="122"/>
      <c r="K30" s="31"/>
    </row>
    <row r="31" spans="1:18" ht="12.75" customHeight="1">
      <c r="A31" s="120"/>
      <c r="B31" s="121"/>
      <c r="C31" s="121"/>
      <c r="D31" s="121"/>
      <c r="E31" s="121"/>
      <c r="F31" s="121"/>
      <c r="G31" s="121"/>
      <c r="H31" s="121"/>
      <c r="I31" s="121"/>
      <c r="J31" s="122"/>
      <c r="K31" s="31"/>
    </row>
    <row r="32" spans="1:18" ht="12.75" customHeight="1">
      <c r="A32" s="120"/>
      <c r="B32" s="121"/>
      <c r="C32" s="121"/>
      <c r="D32" s="121"/>
      <c r="E32" s="121"/>
      <c r="F32" s="121"/>
      <c r="G32" s="121"/>
      <c r="H32" s="121"/>
      <c r="I32" s="121"/>
      <c r="J32" s="122"/>
      <c r="K32" s="31"/>
    </row>
    <row r="33" spans="1:11" ht="12.75" customHeight="1">
      <c r="A33" s="67"/>
      <c r="B33" s="68"/>
      <c r="C33" s="68"/>
      <c r="D33" s="68"/>
      <c r="E33" s="68"/>
      <c r="F33" s="68"/>
      <c r="G33" s="68"/>
      <c r="H33" s="68"/>
      <c r="I33" s="68"/>
      <c r="J33" s="69"/>
      <c r="K33" s="31"/>
    </row>
    <row r="34" spans="1:11" ht="12.75" customHeight="1">
      <c r="A34" s="67"/>
      <c r="B34" s="68"/>
      <c r="C34" s="68"/>
      <c r="D34" s="68"/>
      <c r="E34" s="68"/>
      <c r="F34" s="68"/>
      <c r="G34" s="68"/>
      <c r="H34" s="68"/>
      <c r="I34" s="68"/>
      <c r="J34" s="69"/>
      <c r="K34" s="31"/>
    </row>
    <row r="35" spans="1:11" ht="12.75" customHeight="1">
      <c r="A35" s="67"/>
      <c r="B35" s="68"/>
      <c r="C35" s="68"/>
      <c r="D35" s="68"/>
      <c r="E35" s="68"/>
      <c r="F35" s="68"/>
      <c r="G35" s="68"/>
      <c r="H35" s="68"/>
      <c r="I35" s="68"/>
      <c r="J35" s="69"/>
      <c r="K35" s="31"/>
    </row>
    <row r="36" spans="1:11" ht="12.75" customHeight="1">
      <c r="A36" s="134" t="s">
        <v>192</v>
      </c>
      <c r="B36" s="135"/>
      <c r="C36" s="135"/>
      <c r="D36" s="135"/>
      <c r="E36" s="135"/>
      <c r="F36" s="135"/>
      <c r="G36" s="135"/>
      <c r="H36" s="135"/>
      <c r="I36" s="135"/>
      <c r="J36" s="136"/>
      <c r="K36" s="31"/>
    </row>
    <row r="37" spans="1:11" ht="19.5" customHeight="1">
      <c r="A37" s="134"/>
      <c r="B37" s="135"/>
      <c r="C37" s="135"/>
      <c r="D37" s="135"/>
      <c r="E37" s="135"/>
      <c r="F37" s="135"/>
      <c r="G37" s="135"/>
      <c r="H37" s="135"/>
      <c r="I37" s="135"/>
      <c r="J37" s="136"/>
      <c r="K37" s="31"/>
    </row>
    <row r="38" spans="1:11" ht="19.5" customHeight="1">
      <c r="A38" s="34"/>
      <c r="B38" s="35"/>
      <c r="C38" s="35"/>
      <c r="D38" s="35"/>
      <c r="E38" s="35"/>
      <c r="F38" s="35"/>
      <c r="G38" s="35"/>
      <c r="H38" s="35"/>
      <c r="I38" s="35"/>
      <c r="J38" s="36"/>
      <c r="K38" s="30"/>
    </row>
    <row r="39" spans="1:11" ht="19.5" customHeight="1">
      <c r="A39" s="137"/>
      <c r="B39" s="138"/>
      <c r="C39" s="138"/>
      <c r="D39" s="138"/>
      <c r="E39" s="138"/>
      <c r="F39" s="138"/>
      <c r="G39" s="138"/>
      <c r="H39" s="138"/>
      <c r="I39" s="138"/>
      <c r="J39" s="139"/>
      <c r="K39" s="30"/>
    </row>
    <row r="40" spans="1:11" ht="12.75" customHeight="1">
      <c r="A40" s="113" t="s">
        <v>45</v>
      </c>
      <c r="B40" s="114"/>
      <c r="C40" s="114"/>
      <c r="D40" s="114"/>
      <c r="E40" s="114"/>
      <c r="F40" s="114"/>
      <c r="G40" s="114"/>
      <c r="H40" s="114"/>
      <c r="I40" s="114"/>
      <c r="J40" s="115"/>
      <c r="K40" s="30"/>
    </row>
    <row r="41" spans="1:11" ht="12.75" customHeight="1">
      <c r="A41" s="116"/>
      <c r="B41" s="114"/>
      <c r="C41" s="114"/>
      <c r="D41" s="114"/>
      <c r="E41" s="114"/>
      <c r="F41" s="114"/>
      <c r="G41" s="114"/>
      <c r="H41" s="114"/>
      <c r="I41" s="114"/>
      <c r="J41" s="115"/>
      <c r="K41" s="30"/>
    </row>
    <row r="42" spans="1:11" ht="12.75" customHeight="1">
      <c r="A42" s="116"/>
      <c r="B42" s="114"/>
      <c r="C42" s="114"/>
      <c r="D42" s="114"/>
      <c r="E42" s="114"/>
      <c r="F42" s="114"/>
      <c r="G42" s="114"/>
      <c r="H42" s="114"/>
      <c r="I42" s="114"/>
      <c r="J42" s="115"/>
      <c r="K42" s="30"/>
    </row>
    <row r="43" spans="1:11" ht="12.75" customHeight="1">
      <c r="A43" s="116"/>
      <c r="B43" s="114"/>
      <c r="C43" s="114"/>
      <c r="D43" s="114"/>
      <c r="E43" s="114"/>
      <c r="F43" s="114"/>
      <c r="G43" s="114"/>
      <c r="H43" s="114"/>
      <c r="I43" s="114"/>
      <c r="J43" s="115"/>
      <c r="K43" s="30"/>
    </row>
    <row r="44" spans="1:11" ht="12.75" customHeight="1">
      <c r="A44" s="116"/>
      <c r="B44" s="114"/>
      <c r="C44" s="114"/>
      <c r="D44" s="114"/>
      <c r="E44" s="114"/>
      <c r="F44" s="114"/>
      <c r="G44" s="114"/>
      <c r="H44" s="114"/>
      <c r="I44" s="114"/>
      <c r="J44" s="115"/>
      <c r="K44" s="30"/>
    </row>
    <row r="45" spans="1:11" ht="12.75" customHeight="1" thickBot="1">
      <c r="A45" s="117"/>
      <c r="B45" s="118"/>
      <c r="C45" s="118"/>
      <c r="D45" s="118"/>
      <c r="E45" s="118"/>
      <c r="F45" s="118"/>
      <c r="G45" s="118"/>
      <c r="H45" s="118"/>
      <c r="I45" s="118"/>
      <c r="J45" s="119"/>
      <c r="K45" s="30"/>
    </row>
    <row r="46" spans="1:11" ht="12.75" customHeight="1">
      <c r="A46" s="30"/>
      <c r="B46" s="30"/>
      <c r="C46" s="30"/>
      <c r="D46" s="30"/>
      <c r="E46" s="30"/>
      <c r="F46" s="30"/>
      <c r="G46" s="30"/>
      <c r="H46" s="30"/>
      <c r="I46" s="30"/>
      <c r="J46" s="30"/>
      <c r="K46" s="30"/>
    </row>
    <row r="47" spans="1:11" ht="12.75" customHeight="1">
      <c r="A47" s="30"/>
      <c r="B47" s="30"/>
      <c r="C47" s="30"/>
      <c r="D47" s="30"/>
      <c r="E47" s="30"/>
      <c r="F47" s="30"/>
      <c r="G47" s="30"/>
      <c r="H47" s="30"/>
      <c r="I47" s="30"/>
      <c r="J47" s="30"/>
      <c r="K47" s="30"/>
    </row>
    <row r="48" spans="1:11" ht="12.75" customHeight="1">
      <c r="A48" s="30"/>
      <c r="B48" s="30"/>
      <c r="C48" s="30"/>
      <c r="D48" s="30"/>
      <c r="E48" s="30"/>
      <c r="F48" s="30"/>
      <c r="G48" s="30"/>
      <c r="H48" s="30"/>
      <c r="I48" s="30"/>
      <c r="J48" s="30"/>
      <c r="K48" s="30"/>
    </row>
    <row r="49" spans="1:11" ht="12.75" customHeight="1">
      <c r="A49" s="30"/>
      <c r="B49" s="30"/>
      <c r="C49" s="30"/>
      <c r="D49" s="30"/>
      <c r="E49" s="30"/>
      <c r="F49" s="30"/>
      <c r="G49" s="30"/>
      <c r="H49" s="30"/>
      <c r="I49" s="30"/>
      <c r="J49" s="30"/>
      <c r="K49" s="30"/>
    </row>
    <row r="50" spans="1:11" ht="12.75" customHeight="1">
      <c r="A50" s="30"/>
      <c r="B50" s="30"/>
      <c r="C50" s="30"/>
      <c r="D50" s="30"/>
      <c r="E50" s="30"/>
      <c r="F50" s="30"/>
      <c r="G50" s="30"/>
      <c r="H50" s="30"/>
      <c r="I50" s="30"/>
      <c r="J50" s="30"/>
      <c r="K50" s="30"/>
    </row>
    <row r="51" spans="1:11" ht="12.75" customHeight="1">
      <c r="A51" s="30"/>
      <c r="B51" s="30"/>
      <c r="C51" s="30"/>
      <c r="D51" s="30"/>
      <c r="E51" s="30"/>
      <c r="F51" s="30"/>
      <c r="G51" s="30"/>
      <c r="H51" s="30"/>
      <c r="I51" s="30"/>
      <c r="J51" s="30"/>
      <c r="K51" s="30"/>
    </row>
    <row r="52" spans="1:11" ht="12.75" customHeight="1">
      <c r="A52" s="30"/>
      <c r="B52" s="30"/>
      <c r="C52" s="30"/>
      <c r="D52" s="30"/>
      <c r="E52" s="30"/>
      <c r="F52" s="30"/>
      <c r="G52" s="30"/>
      <c r="H52" s="30"/>
      <c r="I52" s="30"/>
      <c r="J52" s="30"/>
      <c r="K52" s="30"/>
    </row>
    <row r="53" spans="1:11" ht="12.75" customHeight="1">
      <c r="A53" s="30"/>
      <c r="B53" s="30"/>
      <c r="C53" s="30"/>
      <c r="D53" s="30"/>
      <c r="E53" s="30"/>
      <c r="F53" s="30"/>
      <c r="G53" s="30"/>
      <c r="H53" s="30"/>
      <c r="I53" s="30"/>
      <c r="J53" s="30"/>
      <c r="K53" s="30"/>
    </row>
    <row r="54" spans="1:11" ht="19.5" customHeight="1">
      <c r="A54" s="30"/>
      <c r="B54" s="30"/>
      <c r="C54" s="30"/>
      <c r="D54" s="30"/>
      <c r="E54" s="30"/>
      <c r="F54" s="30"/>
      <c r="G54" s="30"/>
      <c r="H54" s="30"/>
      <c r="I54" s="30"/>
      <c r="J54" s="30"/>
      <c r="K54" s="30"/>
    </row>
    <row r="55" spans="1:11" ht="12.75" customHeight="1">
      <c r="A55" s="30"/>
      <c r="B55" s="30"/>
      <c r="C55" s="30"/>
      <c r="D55" s="30"/>
      <c r="E55" s="30"/>
      <c r="F55" s="30"/>
      <c r="G55" s="30"/>
      <c r="H55" s="30"/>
      <c r="I55" s="30"/>
      <c r="J55" s="30"/>
      <c r="K55" s="30"/>
    </row>
    <row r="56" spans="1:11" ht="12.75" customHeight="1">
      <c r="A56" s="30"/>
      <c r="B56" s="30"/>
      <c r="C56" s="30"/>
      <c r="D56" s="30"/>
      <c r="E56" s="30"/>
      <c r="F56" s="30"/>
      <c r="G56" s="30"/>
      <c r="H56" s="30"/>
      <c r="I56" s="30"/>
      <c r="J56" s="30"/>
      <c r="K56" s="30"/>
    </row>
    <row r="57" spans="1:11" ht="12.75" customHeight="1">
      <c r="A57" s="30"/>
      <c r="B57" s="30"/>
      <c r="C57" s="30"/>
      <c r="D57" s="30"/>
      <c r="E57" s="30"/>
      <c r="F57" s="30"/>
      <c r="G57" s="30"/>
      <c r="H57" s="30"/>
      <c r="I57" s="30"/>
      <c r="J57" s="30"/>
      <c r="K57" s="30"/>
    </row>
    <row r="58" spans="1:11" ht="12.75" customHeight="1">
      <c r="A58" s="30"/>
      <c r="B58" s="30"/>
      <c r="C58" s="30"/>
      <c r="D58" s="30"/>
      <c r="E58" s="30"/>
      <c r="F58" s="30"/>
      <c r="G58" s="30"/>
      <c r="H58" s="30"/>
      <c r="I58" s="30"/>
      <c r="J58" s="30"/>
      <c r="K58" s="30"/>
    </row>
    <row r="59" spans="1:11" ht="12.75" customHeight="1">
      <c r="A59" s="30"/>
      <c r="B59" s="30"/>
      <c r="C59" s="30"/>
      <c r="D59" s="30"/>
      <c r="E59" s="30"/>
      <c r="F59" s="30"/>
      <c r="G59" s="30"/>
      <c r="H59" s="30"/>
      <c r="I59" s="30"/>
      <c r="J59" s="30"/>
      <c r="K59" s="30"/>
    </row>
    <row r="60" spans="1:11" ht="12.75" customHeight="1">
      <c r="A60" s="30"/>
      <c r="B60" s="30"/>
      <c r="C60" s="30"/>
      <c r="D60" s="30"/>
      <c r="E60" s="30"/>
      <c r="F60" s="30"/>
      <c r="G60" s="30"/>
      <c r="H60" s="30"/>
      <c r="I60" s="30"/>
      <c r="J60" s="30"/>
      <c r="K60" s="30"/>
    </row>
    <row r="61" spans="1:11" ht="12.75" customHeight="1">
      <c r="A61" s="30"/>
      <c r="B61" s="30"/>
      <c r="C61" s="30"/>
      <c r="D61" s="30"/>
      <c r="E61" s="30"/>
      <c r="F61" s="30"/>
      <c r="G61" s="30"/>
      <c r="H61" s="30"/>
      <c r="I61" s="30"/>
      <c r="J61" s="30"/>
      <c r="K61" s="30"/>
    </row>
    <row r="62" spans="1:11" ht="12.75" customHeight="1">
      <c r="A62" s="30"/>
      <c r="B62" s="30"/>
      <c r="C62" s="30"/>
      <c r="D62" s="30"/>
      <c r="E62" s="30"/>
      <c r="F62" s="30"/>
      <c r="G62" s="30"/>
      <c r="H62" s="30"/>
      <c r="I62" s="30"/>
      <c r="J62" s="30"/>
      <c r="K62" s="30"/>
    </row>
    <row r="63" spans="1:11" ht="12.75" customHeight="1">
      <c r="A63" s="30"/>
      <c r="B63" s="30"/>
      <c r="C63" s="30"/>
      <c r="D63" s="30"/>
      <c r="E63" s="30"/>
      <c r="F63" s="30"/>
      <c r="G63" s="30"/>
      <c r="H63" s="30"/>
      <c r="I63" s="30"/>
      <c r="J63" s="30"/>
      <c r="K63" s="30"/>
    </row>
    <row r="64" spans="1:11" ht="12.75" customHeight="1">
      <c r="A64" s="30"/>
      <c r="B64" s="30"/>
      <c r="C64" s="30"/>
      <c r="D64" s="30"/>
      <c r="E64" s="30"/>
      <c r="F64" s="30"/>
      <c r="G64" s="30"/>
      <c r="H64" s="30"/>
      <c r="I64" s="30"/>
      <c r="J64" s="30"/>
      <c r="K64" s="30"/>
    </row>
    <row r="65" spans="1:11" ht="12.75" customHeight="1">
      <c r="A65" s="30"/>
      <c r="B65" s="30"/>
      <c r="C65" s="30"/>
      <c r="D65" s="30"/>
      <c r="E65" s="30"/>
      <c r="F65" s="30"/>
      <c r="G65" s="30"/>
      <c r="H65" s="30"/>
      <c r="I65" s="30"/>
      <c r="J65" s="30"/>
      <c r="K65" s="30"/>
    </row>
    <row r="66" spans="1:11" ht="12.75" customHeight="1">
      <c r="A66" s="30"/>
      <c r="B66" s="30"/>
      <c r="C66" s="30"/>
      <c r="D66" s="30"/>
      <c r="E66" s="30"/>
      <c r="F66" s="30"/>
      <c r="G66" s="30"/>
      <c r="H66" s="30"/>
      <c r="I66" s="30"/>
      <c r="J66" s="30"/>
      <c r="K66" s="30"/>
    </row>
    <row r="67" spans="1:11" ht="12.75" customHeight="1">
      <c r="A67" s="30"/>
      <c r="B67" s="30"/>
      <c r="C67" s="30"/>
      <c r="D67" s="30"/>
      <c r="E67" s="30"/>
      <c r="F67" s="30"/>
      <c r="G67" s="30"/>
      <c r="H67" s="30"/>
      <c r="I67" s="30"/>
      <c r="J67" s="30"/>
      <c r="K67" s="30"/>
    </row>
    <row r="68" spans="1:11" ht="12.75" customHeight="1">
      <c r="A68" s="30"/>
      <c r="B68" s="30"/>
      <c r="C68" s="30"/>
      <c r="D68" s="30"/>
      <c r="E68" s="30"/>
      <c r="F68" s="30"/>
      <c r="G68" s="30"/>
      <c r="H68" s="30"/>
      <c r="I68" s="30"/>
      <c r="J68" s="30"/>
      <c r="K68" s="30"/>
    </row>
    <row r="69" spans="1:11" ht="12.75" customHeight="1">
      <c r="A69" s="30"/>
      <c r="B69" s="30"/>
      <c r="C69" s="30"/>
      <c r="D69" s="30"/>
      <c r="E69" s="30"/>
      <c r="F69" s="30"/>
      <c r="G69" s="30"/>
      <c r="H69" s="30"/>
      <c r="I69" s="30"/>
      <c r="J69" s="30"/>
      <c r="K69" s="30"/>
    </row>
    <row r="70" spans="1:11" ht="12.75" customHeight="1">
      <c r="A70" s="30"/>
      <c r="B70" s="30"/>
      <c r="C70" s="30"/>
      <c r="D70" s="30"/>
      <c r="E70" s="30"/>
      <c r="F70" s="30"/>
      <c r="G70" s="30"/>
      <c r="H70" s="30"/>
      <c r="I70" s="30"/>
      <c r="J70" s="30"/>
      <c r="K70" s="30"/>
    </row>
    <row r="71" spans="1:11" ht="12.75" customHeight="1">
      <c r="A71" s="30"/>
      <c r="B71" s="30"/>
      <c r="C71" s="30"/>
      <c r="D71" s="30"/>
      <c r="E71" s="30"/>
      <c r="F71" s="30"/>
      <c r="G71" s="30"/>
      <c r="H71" s="30"/>
      <c r="I71" s="30"/>
      <c r="J71" s="30"/>
      <c r="K71" s="30"/>
    </row>
    <row r="72" spans="1:11" ht="12.75" customHeight="1">
      <c r="A72" s="30"/>
      <c r="B72" s="30"/>
      <c r="C72" s="30"/>
      <c r="D72" s="30"/>
      <c r="E72" s="30"/>
      <c r="F72" s="30"/>
      <c r="G72" s="30"/>
      <c r="H72" s="30"/>
      <c r="I72" s="30"/>
      <c r="J72" s="30"/>
      <c r="K72" s="30"/>
    </row>
    <row r="73" spans="1:11" ht="12.75" customHeight="1">
      <c r="A73" s="30"/>
      <c r="B73" s="30"/>
      <c r="C73" s="30"/>
      <c r="D73" s="30"/>
      <c r="E73" s="30"/>
      <c r="F73" s="30"/>
      <c r="G73" s="30"/>
      <c r="H73" s="30"/>
      <c r="I73" s="30"/>
      <c r="J73" s="30"/>
      <c r="K73" s="30"/>
    </row>
    <row r="74" spans="1:11" ht="12.75" customHeight="1">
      <c r="A74" s="30"/>
      <c r="B74" s="30"/>
      <c r="C74" s="30"/>
      <c r="D74" s="30"/>
      <c r="E74" s="30"/>
      <c r="F74" s="30"/>
      <c r="G74" s="30"/>
      <c r="H74" s="30"/>
      <c r="I74" s="30"/>
      <c r="J74" s="30"/>
      <c r="K74" s="30"/>
    </row>
    <row r="75" spans="1:11" ht="12.75" customHeight="1">
      <c r="A75" s="30"/>
      <c r="B75" s="30"/>
      <c r="C75" s="30"/>
      <c r="D75" s="30"/>
      <c r="E75" s="30"/>
      <c r="F75" s="30"/>
      <c r="G75" s="30"/>
      <c r="H75" s="30"/>
      <c r="I75" s="30"/>
      <c r="J75" s="30"/>
      <c r="K75" s="30"/>
    </row>
    <row r="76" spans="1:11" ht="12.75" customHeight="1">
      <c r="A76" s="30"/>
      <c r="B76" s="30"/>
      <c r="C76" s="30"/>
      <c r="D76" s="30"/>
      <c r="E76" s="30"/>
      <c r="F76" s="30"/>
      <c r="G76" s="30"/>
      <c r="H76" s="30"/>
      <c r="I76" s="30"/>
      <c r="J76" s="30"/>
      <c r="K76" s="30"/>
    </row>
    <row r="77" spans="1:11" ht="12.75" customHeight="1">
      <c r="A77" s="30"/>
      <c r="B77" s="30"/>
      <c r="C77" s="30"/>
      <c r="D77" s="30"/>
      <c r="E77" s="30"/>
      <c r="F77" s="30"/>
      <c r="G77" s="30"/>
      <c r="H77" s="30"/>
      <c r="I77" s="30"/>
      <c r="J77" s="30"/>
      <c r="K77" s="30"/>
    </row>
    <row r="78" spans="1:11" ht="12.75" customHeight="1">
      <c r="A78" s="30"/>
      <c r="B78" s="30"/>
      <c r="C78" s="30"/>
      <c r="D78" s="30"/>
      <c r="E78" s="30"/>
      <c r="F78" s="30"/>
      <c r="G78" s="30"/>
      <c r="H78" s="30"/>
      <c r="I78" s="30"/>
      <c r="J78" s="30"/>
      <c r="K78" s="30"/>
    </row>
    <row r="79" spans="1:11" ht="12.75" customHeight="1">
      <c r="A79" s="30"/>
      <c r="B79" s="30"/>
      <c r="C79" s="30"/>
      <c r="D79" s="30"/>
      <c r="E79" s="30"/>
      <c r="F79" s="30"/>
      <c r="G79" s="30"/>
      <c r="H79" s="30"/>
      <c r="I79" s="30"/>
      <c r="J79" s="30"/>
      <c r="K79" s="30"/>
    </row>
    <row r="80" spans="1:11" ht="12.75" customHeight="1">
      <c r="A80" s="30"/>
      <c r="B80" s="30"/>
      <c r="C80" s="30"/>
      <c r="D80" s="30"/>
      <c r="E80" s="30"/>
      <c r="F80" s="30"/>
      <c r="G80" s="30"/>
      <c r="H80" s="30"/>
      <c r="I80" s="30"/>
      <c r="J80" s="30"/>
      <c r="K80" s="30"/>
    </row>
    <row r="81" spans="1:11" ht="12.75" customHeight="1">
      <c r="A81" s="30"/>
      <c r="B81" s="30"/>
      <c r="C81" s="30"/>
      <c r="D81" s="30"/>
      <c r="E81" s="30"/>
      <c r="F81" s="30"/>
      <c r="G81" s="30"/>
      <c r="H81" s="30"/>
      <c r="I81" s="30"/>
      <c r="J81" s="30"/>
      <c r="K81" s="30"/>
    </row>
    <row r="82" spans="1:11" ht="12.75" customHeight="1">
      <c r="A82" s="30"/>
      <c r="B82" s="30"/>
      <c r="C82" s="30"/>
      <c r="D82" s="30"/>
      <c r="E82" s="30"/>
      <c r="F82" s="30"/>
      <c r="G82" s="30"/>
      <c r="H82" s="30"/>
      <c r="I82" s="30"/>
      <c r="J82" s="30"/>
      <c r="K82" s="30"/>
    </row>
    <row r="83" spans="1:11" ht="12.75" customHeight="1">
      <c r="A83" s="30"/>
      <c r="B83" s="30"/>
      <c r="C83" s="30"/>
      <c r="D83" s="30"/>
      <c r="E83" s="30"/>
      <c r="F83" s="30"/>
      <c r="G83" s="30"/>
      <c r="H83" s="30"/>
      <c r="I83" s="30"/>
      <c r="J83" s="30"/>
      <c r="K83" s="30"/>
    </row>
    <row r="84" spans="1:11" ht="12.75" customHeight="1">
      <c r="A84" s="30"/>
      <c r="B84" s="30"/>
      <c r="C84" s="30"/>
      <c r="D84" s="30"/>
      <c r="E84" s="30"/>
      <c r="F84" s="30"/>
      <c r="G84" s="30"/>
      <c r="H84" s="30"/>
      <c r="I84" s="30"/>
      <c r="J84" s="30"/>
      <c r="K84" s="30"/>
    </row>
    <row r="85" spans="1:11" ht="12.75" customHeight="1">
      <c r="A85" s="30"/>
      <c r="B85" s="30"/>
      <c r="C85" s="30"/>
      <c r="D85" s="30"/>
      <c r="E85" s="30"/>
      <c r="F85" s="30"/>
      <c r="G85" s="30"/>
      <c r="H85" s="30"/>
      <c r="I85" s="30"/>
      <c r="J85" s="30"/>
      <c r="K85" s="30"/>
    </row>
    <row r="86" spans="1:11" ht="12.75" customHeight="1">
      <c r="A86" s="30"/>
      <c r="B86" s="30"/>
      <c r="C86" s="30"/>
      <c r="D86" s="30"/>
      <c r="E86" s="30"/>
      <c r="F86" s="30"/>
      <c r="G86" s="30"/>
      <c r="H86" s="30"/>
      <c r="I86" s="30"/>
      <c r="J86" s="30"/>
      <c r="K86" s="30"/>
    </row>
    <row r="87" spans="1:11" ht="12.75" customHeight="1">
      <c r="A87" s="30"/>
      <c r="B87" s="30"/>
      <c r="C87" s="30"/>
      <c r="D87" s="30"/>
      <c r="E87" s="30"/>
      <c r="F87" s="30"/>
      <c r="G87" s="30"/>
      <c r="H87" s="30"/>
      <c r="I87" s="30"/>
      <c r="J87" s="30"/>
      <c r="K87" s="30"/>
    </row>
    <row r="88" spans="1:11" ht="12.75" customHeight="1">
      <c r="A88" s="30"/>
      <c r="B88" s="30"/>
      <c r="C88" s="30"/>
      <c r="D88" s="30"/>
      <c r="E88" s="30"/>
      <c r="F88" s="30"/>
      <c r="G88" s="30"/>
      <c r="H88" s="30"/>
      <c r="I88" s="30"/>
      <c r="J88" s="30"/>
      <c r="K88" s="30"/>
    </row>
    <row r="89" spans="1:11" ht="12.75" customHeight="1">
      <c r="A89" s="30"/>
      <c r="B89" s="30"/>
      <c r="C89" s="30"/>
      <c r="D89" s="30"/>
      <c r="E89" s="30"/>
      <c r="F89" s="30"/>
      <c r="G89" s="30"/>
      <c r="H89" s="30"/>
      <c r="I89" s="30"/>
      <c r="J89" s="30"/>
      <c r="K89" s="30"/>
    </row>
    <row r="90" spans="1:11" ht="12.75" customHeight="1">
      <c r="A90" s="30"/>
      <c r="B90" s="30"/>
      <c r="C90" s="30"/>
      <c r="D90" s="30"/>
      <c r="E90" s="30"/>
      <c r="F90" s="30"/>
      <c r="G90" s="30"/>
      <c r="H90" s="30"/>
      <c r="I90" s="30"/>
      <c r="J90" s="30"/>
      <c r="K90" s="30"/>
    </row>
    <row r="91" spans="1:11" ht="12.75" customHeight="1">
      <c r="A91" s="30"/>
      <c r="B91" s="30"/>
      <c r="C91" s="30"/>
      <c r="D91" s="30"/>
      <c r="E91" s="30"/>
      <c r="F91" s="30"/>
      <c r="G91" s="30"/>
      <c r="H91" s="30"/>
      <c r="I91" s="30"/>
      <c r="J91" s="30"/>
      <c r="K91" s="30"/>
    </row>
    <row r="92" spans="1:11" ht="12.75" customHeight="1">
      <c r="A92" s="30"/>
      <c r="B92" s="30"/>
      <c r="C92" s="30"/>
      <c r="D92" s="30"/>
      <c r="E92" s="30"/>
      <c r="F92" s="30"/>
      <c r="G92" s="30"/>
      <c r="H92" s="30"/>
      <c r="I92" s="30"/>
      <c r="J92" s="30"/>
      <c r="K92" s="30"/>
    </row>
    <row r="93" spans="1:11" ht="12.75" customHeight="1">
      <c r="A93" s="30"/>
      <c r="B93" s="30"/>
      <c r="C93" s="30"/>
      <c r="D93" s="30"/>
      <c r="E93" s="30"/>
      <c r="F93" s="30"/>
      <c r="G93" s="30"/>
      <c r="H93" s="30"/>
      <c r="I93" s="30"/>
      <c r="J93" s="30"/>
      <c r="K93" s="30"/>
    </row>
    <row r="94" spans="1:11" ht="12.75" customHeight="1">
      <c r="A94" s="30"/>
      <c r="B94" s="30"/>
      <c r="C94" s="30"/>
      <c r="D94" s="30"/>
      <c r="E94" s="30"/>
      <c r="F94" s="30"/>
      <c r="G94" s="30"/>
      <c r="H94" s="30"/>
      <c r="I94" s="30"/>
      <c r="J94" s="30"/>
      <c r="K94" s="30"/>
    </row>
    <row r="95" spans="1:11" ht="12.75" customHeight="1">
      <c r="A95" s="30"/>
      <c r="B95" s="30"/>
      <c r="C95" s="30"/>
      <c r="D95" s="30"/>
      <c r="E95" s="30"/>
      <c r="F95" s="30"/>
      <c r="G95" s="30"/>
      <c r="H95" s="30"/>
      <c r="I95" s="30"/>
      <c r="J95" s="30"/>
      <c r="K95" s="30"/>
    </row>
    <row r="96" spans="1:11" ht="12.75" customHeight="1">
      <c r="A96" s="30"/>
      <c r="B96" s="30"/>
      <c r="C96" s="30"/>
      <c r="D96" s="30"/>
      <c r="E96" s="30"/>
      <c r="F96" s="30"/>
      <c r="G96" s="30"/>
      <c r="H96" s="30"/>
      <c r="I96" s="30"/>
      <c r="J96" s="30"/>
      <c r="K96" s="30"/>
    </row>
    <row r="97" spans="1:11" ht="12.75" customHeight="1">
      <c r="A97" s="30"/>
      <c r="B97" s="30"/>
      <c r="C97" s="30"/>
      <c r="D97" s="30"/>
      <c r="E97" s="30"/>
      <c r="F97" s="30"/>
      <c r="G97" s="30"/>
      <c r="H97" s="30"/>
      <c r="I97" s="30"/>
      <c r="J97" s="30"/>
      <c r="K97" s="30"/>
    </row>
    <row r="98" spans="1:11" ht="12.75" customHeight="1">
      <c r="A98" s="30"/>
      <c r="B98" s="30"/>
      <c r="C98" s="30"/>
      <c r="D98" s="30"/>
      <c r="E98" s="30"/>
      <c r="F98" s="30"/>
      <c r="G98" s="30"/>
      <c r="H98" s="30"/>
      <c r="I98" s="30"/>
      <c r="J98" s="30"/>
      <c r="K98" s="30"/>
    </row>
    <row r="99" spans="1:11" ht="12.75" customHeight="1">
      <c r="A99" s="30"/>
      <c r="B99" s="30"/>
      <c r="C99" s="30"/>
      <c r="D99" s="30"/>
      <c r="E99" s="30"/>
      <c r="F99" s="30"/>
      <c r="G99" s="30"/>
      <c r="H99" s="30"/>
      <c r="I99" s="30"/>
      <c r="J99" s="30"/>
      <c r="K99" s="30"/>
    </row>
    <row r="100" spans="1:11" ht="12.75" customHeight="1">
      <c r="A100" s="30"/>
      <c r="B100" s="30"/>
      <c r="C100" s="30"/>
      <c r="D100" s="30"/>
      <c r="E100" s="30"/>
      <c r="F100" s="30"/>
      <c r="G100" s="30"/>
      <c r="H100" s="30"/>
      <c r="I100" s="30"/>
      <c r="J100" s="30"/>
      <c r="K100" s="30"/>
    </row>
  </sheetData>
  <mergeCells count="8">
    <mergeCell ref="H1:J7"/>
    <mergeCell ref="A40:J45"/>
    <mergeCell ref="A27:J32"/>
    <mergeCell ref="A8:J18"/>
    <mergeCell ref="A19:J22"/>
    <mergeCell ref="A23:J25"/>
    <mergeCell ref="A36:J37"/>
    <mergeCell ref="A39:J39"/>
  </mergeCells>
  <pageMargins left="0.511811024" right="0.511811024" top="0.78740157499999996" bottom="0.7874015749999999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4AE1-EFAC-42BF-84FC-18CE4C146296}">
  <sheetPr>
    <pageSetUpPr fitToPage="1"/>
  </sheetPr>
  <dimension ref="A1:L145"/>
  <sheetViews>
    <sheetView tabSelected="1" workbookViewId="0">
      <selection activeCell="K141" sqref="K141"/>
    </sheetView>
  </sheetViews>
  <sheetFormatPr defaultColWidth="14.42578125" defaultRowHeight="15" customHeight="1"/>
  <cols>
    <col min="1" max="1" width="8.7109375" style="4" customWidth="1"/>
    <col min="2" max="2" width="16.5703125" style="4" customWidth="1"/>
    <col min="3" max="3" width="58.5703125" style="4" customWidth="1"/>
    <col min="4" max="4" width="11.42578125" style="4" customWidth="1"/>
    <col min="5" max="5" width="10" style="4" customWidth="1"/>
    <col min="6" max="6" width="8.85546875" style="4" customWidth="1"/>
    <col min="7" max="7" width="13.28515625" style="4" customWidth="1"/>
    <col min="8" max="9" width="12" style="4" bestFit="1" customWidth="1"/>
    <col min="10" max="10" width="13.140625" style="4" bestFit="1" customWidth="1"/>
    <col min="11" max="11" width="14.28515625" style="4" bestFit="1" customWidth="1"/>
    <col min="12" max="12" width="15.5703125" style="4" hidden="1" customWidth="1"/>
    <col min="13" max="16384" width="14.42578125" style="4"/>
  </cols>
  <sheetData>
    <row r="1" spans="1:12" ht="51" customHeight="1">
      <c r="A1" s="321" t="s">
        <v>39</v>
      </c>
      <c r="B1" s="322"/>
      <c r="C1" s="323" t="s">
        <v>488</v>
      </c>
      <c r="D1" s="323"/>
      <c r="E1" s="323"/>
      <c r="F1" s="323"/>
      <c r="G1" s="323"/>
      <c r="H1" s="323"/>
      <c r="I1" s="323"/>
      <c r="J1" s="323"/>
      <c r="K1" s="349" t="s">
        <v>489</v>
      </c>
      <c r="L1" s="224"/>
    </row>
    <row r="2" spans="1:12" ht="21.75" customHeight="1">
      <c r="A2" s="324"/>
      <c r="B2" s="225"/>
      <c r="C2" s="225"/>
      <c r="D2" s="225"/>
      <c r="E2" s="225"/>
      <c r="F2" s="225"/>
      <c r="G2" s="225"/>
      <c r="H2" s="225"/>
      <c r="I2" s="225"/>
      <c r="J2" s="225"/>
      <c r="K2" s="325"/>
      <c r="L2" s="224"/>
    </row>
    <row r="3" spans="1:12" ht="43.9" customHeight="1">
      <c r="A3" s="205" t="s">
        <v>31</v>
      </c>
      <c r="B3" s="206"/>
      <c r="C3" s="253" t="s">
        <v>195</v>
      </c>
      <c r="D3" s="253"/>
      <c r="E3" s="253"/>
      <c r="F3" s="253"/>
      <c r="G3" s="253"/>
      <c r="H3" s="253"/>
      <c r="I3" s="253"/>
      <c r="J3" s="253"/>
      <c r="K3" s="326"/>
      <c r="L3" s="224"/>
    </row>
    <row r="4" spans="1:12" ht="18.75" customHeight="1">
      <c r="A4" s="207" t="s">
        <v>35</v>
      </c>
      <c r="B4" s="140"/>
      <c r="C4" s="254" t="s">
        <v>200</v>
      </c>
      <c r="D4" s="254"/>
      <c r="E4" s="254"/>
      <c r="F4" s="255" t="s">
        <v>201</v>
      </c>
      <c r="G4" s="255"/>
      <c r="H4" s="256">
        <f>'[6]Anexo B - Orçamento  Resumo'!B6</f>
        <v>840.5</v>
      </c>
      <c r="I4" s="257" t="s">
        <v>202</v>
      </c>
      <c r="J4" s="258"/>
      <c r="K4" s="327" t="e">
        <f>'Composição BDI - Modelo'!E26</f>
        <v>#VALUE!</v>
      </c>
      <c r="L4" s="224"/>
    </row>
    <row r="5" spans="1:12" ht="18.75" customHeight="1">
      <c r="A5" s="207" t="s">
        <v>0</v>
      </c>
      <c r="B5" s="140"/>
      <c r="C5" s="254" t="s">
        <v>44</v>
      </c>
      <c r="D5" s="254"/>
      <c r="E5" s="254"/>
      <c r="F5" s="255"/>
      <c r="G5" s="255"/>
      <c r="H5" s="256"/>
      <c r="I5" s="257" t="s">
        <v>203</v>
      </c>
      <c r="J5" s="258"/>
      <c r="K5" s="327" t="e">
        <f>'Composição BDI - Modelo'!E56</f>
        <v>#VALUE!</v>
      </c>
      <c r="L5" s="224"/>
    </row>
    <row r="6" spans="1:12" ht="18.75" customHeight="1" thickBot="1">
      <c r="A6" s="207" t="s">
        <v>486</v>
      </c>
      <c r="B6" s="140"/>
      <c r="C6" s="254" t="s">
        <v>487</v>
      </c>
      <c r="D6" s="254"/>
      <c r="E6" s="254"/>
      <c r="F6" s="255"/>
      <c r="G6" s="255"/>
      <c r="H6" s="256"/>
      <c r="I6" s="259" t="s">
        <v>32</v>
      </c>
      <c r="J6" s="259"/>
      <c r="K6" s="350" t="s">
        <v>512</v>
      </c>
      <c r="L6" s="224"/>
    </row>
    <row r="7" spans="1:12" ht="12" customHeight="1">
      <c r="A7" s="328" t="s">
        <v>490</v>
      </c>
      <c r="B7" s="226"/>
      <c r="C7" s="226"/>
      <c r="D7" s="226"/>
      <c r="E7" s="226"/>
      <c r="F7" s="226"/>
      <c r="G7" s="226"/>
      <c r="H7" s="226"/>
      <c r="I7" s="226"/>
      <c r="J7" s="226"/>
      <c r="K7" s="329"/>
      <c r="L7" s="224"/>
    </row>
    <row r="8" spans="1:12" ht="18.75" customHeight="1" thickBot="1">
      <c r="A8" s="330"/>
      <c r="B8" s="227"/>
      <c r="C8" s="227"/>
      <c r="D8" s="227"/>
      <c r="E8" s="227"/>
      <c r="F8" s="227"/>
      <c r="G8" s="227"/>
      <c r="H8" s="227"/>
      <c r="I8" s="227"/>
      <c r="J8" s="227"/>
      <c r="K8" s="331"/>
      <c r="L8" s="224"/>
    </row>
    <row r="9" spans="1:12" s="231" customFormat="1" ht="28.15" customHeight="1">
      <c r="A9" s="228" t="s">
        <v>204</v>
      </c>
      <c r="B9" s="229" t="s">
        <v>205</v>
      </c>
      <c r="C9" s="229" t="s">
        <v>206</v>
      </c>
      <c r="D9" s="229" t="s">
        <v>207</v>
      </c>
      <c r="E9" s="229" t="s">
        <v>208</v>
      </c>
      <c r="F9" s="229" t="s">
        <v>209</v>
      </c>
      <c r="G9" s="229" t="s">
        <v>210</v>
      </c>
      <c r="H9" s="229"/>
      <c r="I9" s="229" t="s">
        <v>211</v>
      </c>
      <c r="J9" s="229" t="s">
        <v>212</v>
      </c>
      <c r="K9" s="230" t="s">
        <v>213</v>
      </c>
    </row>
    <row r="10" spans="1:12" s="231" customFormat="1" ht="33.6" customHeight="1">
      <c r="A10" s="232"/>
      <c r="B10" s="233"/>
      <c r="C10" s="233"/>
      <c r="D10" s="233"/>
      <c r="E10" s="233"/>
      <c r="F10" s="233"/>
      <c r="G10" s="234" t="s">
        <v>214</v>
      </c>
      <c r="H10" s="234" t="s">
        <v>215</v>
      </c>
      <c r="I10" s="233"/>
      <c r="J10" s="233"/>
      <c r="K10" s="235"/>
    </row>
    <row r="11" spans="1:12" s="238" customFormat="1" ht="12.75">
      <c r="A11" s="332" t="s">
        <v>216</v>
      </c>
      <c r="B11" s="236" t="s">
        <v>217</v>
      </c>
      <c r="C11" s="236"/>
      <c r="D11" s="236"/>
      <c r="E11" s="236"/>
      <c r="F11" s="236"/>
      <c r="G11" s="236"/>
      <c r="H11" s="236"/>
      <c r="I11" s="236"/>
      <c r="J11" s="237">
        <f>J12</f>
        <v>0</v>
      </c>
      <c r="K11" s="333" t="e">
        <f>K12</f>
        <v>#VALUE!</v>
      </c>
    </row>
    <row r="12" spans="1:12" s="238" customFormat="1" ht="12.75">
      <c r="A12" s="334" t="s">
        <v>46</v>
      </c>
      <c r="B12" s="239" t="s">
        <v>218</v>
      </c>
      <c r="C12" s="239"/>
      <c r="D12" s="239"/>
      <c r="E12" s="239"/>
      <c r="F12" s="239"/>
      <c r="G12" s="239"/>
      <c r="H12" s="239"/>
      <c r="I12" s="239"/>
      <c r="J12" s="240">
        <f>J13</f>
        <v>0</v>
      </c>
      <c r="K12" s="335" t="e">
        <f>K13</f>
        <v>#VALUE!</v>
      </c>
    </row>
    <row r="13" spans="1:12" s="238" customFormat="1" ht="25.5">
      <c r="A13" s="336" t="s">
        <v>196</v>
      </c>
      <c r="B13" s="242" t="s">
        <v>197</v>
      </c>
      <c r="C13" s="241" t="s">
        <v>198</v>
      </c>
      <c r="D13" s="242" t="s">
        <v>219</v>
      </c>
      <c r="E13" s="242" t="s">
        <v>199</v>
      </c>
      <c r="F13" s="243">
        <v>1</v>
      </c>
      <c r="G13" s="270"/>
      <c r="H13" s="270"/>
      <c r="I13" s="244">
        <f>ROUND(SUM(G13:H13),2)</f>
        <v>0</v>
      </c>
      <c r="J13" s="244">
        <f>ROUND(I13*F13,2)</f>
        <v>0</v>
      </c>
      <c r="K13" s="337" t="e">
        <f>ROUND((J13*(1+$K$4)),2)</f>
        <v>#VALUE!</v>
      </c>
      <c r="L13" s="238">
        <f>F13*G13</f>
        <v>0</v>
      </c>
    </row>
    <row r="14" spans="1:12" s="238" customFormat="1" ht="12.75">
      <c r="A14" s="332" t="s">
        <v>220</v>
      </c>
      <c r="B14" s="236" t="s">
        <v>221</v>
      </c>
      <c r="C14" s="236"/>
      <c r="D14" s="236"/>
      <c r="E14" s="236"/>
      <c r="F14" s="236"/>
      <c r="G14" s="236"/>
      <c r="H14" s="236"/>
      <c r="I14" s="236"/>
      <c r="J14" s="237">
        <f>J15+J19</f>
        <v>0</v>
      </c>
      <c r="K14" s="333" t="e">
        <f>K15+K19</f>
        <v>#VALUE!</v>
      </c>
      <c r="L14" s="238">
        <f t="shared" ref="L14:L77" si="0">F14*G14</f>
        <v>0</v>
      </c>
    </row>
    <row r="15" spans="1:12" s="238" customFormat="1" ht="12.75">
      <c r="A15" s="334" t="s">
        <v>47</v>
      </c>
      <c r="B15" s="239" t="s">
        <v>222</v>
      </c>
      <c r="C15" s="239"/>
      <c r="D15" s="239"/>
      <c r="E15" s="239"/>
      <c r="F15" s="239"/>
      <c r="G15" s="239"/>
      <c r="H15" s="239"/>
      <c r="I15" s="239"/>
      <c r="J15" s="240">
        <f>SUM(J16:J18)</f>
        <v>0</v>
      </c>
      <c r="K15" s="335" t="e">
        <f>SUM(K16:K18)</f>
        <v>#VALUE!</v>
      </c>
      <c r="L15" s="238">
        <f t="shared" si="0"/>
        <v>0</v>
      </c>
    </row>
    <row r="16" spans="1:12" s="238" customFormat="1" ht="25.5">
      <c r="A16" s="336" t="s">
        <v>223</v>
      </c>
      <c r="B16" s="242" t="s">
        <v>224</v>
      </c>
      <c r="C16" s="241" t="s">
        <v>225</v>
      </c>
      <c r="D16" s="242" t="s">
        <v>33</v>
      </c>
      <c r="E16" s="242" t="s">
        <v>26</v>
      </c>
      <c r="F16" s="243">
        <v>48</v>
      </c>
      <c r="G16" s="270"/>
      <c r="H16" s="270"/>
      <c r="I16" s="244">
        <f>ROUND(SUM(G16:H16),2)</f>
        <v>0</v>
      </c>
      <c r="J16" s="244">
        <f>ROUND(I16*F16,2)</f>
        <v>0</v>
      </c>
      <c r="K16" s="337" t="e">
        <f>ROUND((J16*(1+$K$4)),2)</f>
        <v>#VALUE!</v>
      </c>
      <c r="L16" s="238">
        <f t="shared" si="0"/>
        <v>0</v>
      </c>
    </row>
    <row r="17" spans="1:12" s="238" customFormat="1" ht="12.75">
      <c r="A17" s="336" t="s">
        <v>226</v>
      </c>
      <c r="B17" s="242" t="s">
        <v>227</v>
      </c>
      <c r="C17" s="241" t="s">
        <v>228</v>
      </c>
      <c r="D17" s="242" t="s">
        <v>33</v>
      </c>
      <c r="E17" s="242" t="s">
        <v>26</v>
      </c>
      <c r="F17" s="243">
        <v>240</v>
      </c>
      <c r="G17" s="270"/>
      <c r="H17" s="270"/>
      <c r="I17" s="244">
        <f t="shared" ref="I17:I18" si="1">ROUND(SUM(G17:H17),2)</f>
        <v>0</v>
      </c>
      <c r="J17" s="244">
        <f t="shared" ref="J17:J18" si="2">ROUND(I17*F17,2)</f>
        <v>0</v>
      </c>
      <c r="K17" s="337" t="e">
        <f>ROUND((J17*(1+$K$4)),2)</f>
        <v>#VALUE!</v>
      </c>
      <c r="L17" s="238">
        <f t="shared" si="0"/>
        <v>0</v>
      </c>
    </row>
    <row r="18" spans="1:12" s="238" customFormat="1" ht="25.5">
      <c r="A18" s="336" t="s">
        <v>229</v>
      </c>
      <c r="B18" s="242" t="s">
        <v>230</v>
      </c>
      <c r="C18" s="241" t="s">
        <v>36</v>
      </c>
      <c r="D18" s="242" t="s">
        <v>33</v>
      </c>
      <c r="E18" s="242" t="s">
        <v>26</v>
      </c>
      <c r="F18" s="243">
        <v>48</v>
      </c>
      <c r="G18" s="270"/>
      <c r="H18" s="270"/>
      <c r="I18" s="244">
        <f t="shared" si="1"/>
        <v>0</v>
      </c>
      <c r="J18" s="244">
        <f t="shared" si="2"/>
        <v>0</v>
      </c>
      <c r="K18" s="337" t="e">
        <f t="shared" ref="K17:K21" si="3">ROUND((J18*(1+$K$4)),2)</f>
        <v>#VALUE!</v>
      </c>
      <c r="L18" s="238">
        <f t="shared" si="0"/>
        <v>0</v>
      </c>
    </row>
    <row r="19" spans="1:12" s="238" customFormat="1" ht="12.75">
      <c r="A19" s="334" t="s">
        <v>48</v>
      </c>
      <c r="B19" s="239" t="s">
        <v>231</v>
      </c>
      <c r="C19" s="239"/>
      <c r="D19" s="239"/>
      <c r="E19" s="239"/>
      <c r="F19" s="239"/>
      <c r="G19" s="239"/>
      <c r="H19" s="239"/>
      <c r="I19" s="239"/>
      <c r="J19" s="240">
        <f>SUM(J20:J21)</f>
        <v>0</v>
      </c>
      <c r="K19" s="335" t="e">
        <f>SUM(K20:K21)</f>
        <v>#VALUE!</v>
      </c>
      <c r="L19" s="238">
        <f t="shared" si="0"/>
        <v>0</v>
      </c>
    </row>
    <row r="20" spans="1:12" s="238" customFormat="1" ht="25.5">
      <c r="A20" s="336" t="s">
        <v>232</v>
      </c>
      <c r="B20" s="242" t="s">
        <v>233</v>
      </c>
      <c r="C20" s="241" t="s">
        <v>234</v>
      </c>
      <c r="D20" s="242" t="s">
        <v>33</v>
      </c>
      <c r="E20" s="242" t="s">
        <v>27</v>
      </c>
      <c r="F20" s="243">
        <v>50</v>
      </c>
      <c r="G20" s="270"/>
      <c r="H20" s="270"/>
      <c r="I20" s="244">
        <f>ROUND(SUM(G20:H20),2)</f>
        <v>0</v>
      </c>
      <c r="J20" s="244">
        <f>ROUND(I20*F20,2)</f>
        <v>0</v>
      </c>
      <c r="K20" s="337" t="e">
        <f t="shared" si="3"/>
        <v>#VALUE!</v>
      </c>
      <c r="L20" s="238">
        <f t="shared" si="0"/>
        <v>0</v>
      </c>
    </row>
    <row r="21" spans="1:12" s="238" customFormat="1" ht="63.75">
      <c r="A21" s="336" t="s">
        <v>235</v>
      </c>
      <c r="B21" s="242" t="s">
        <v>236</v>
      </c>
      <c r="C21" s="241" t="s">
        <v>237</v>
      </c>
      <c r="D21" s="242" t="s">
        <v>33</v>
      </c>
      <c r="E21" s="242" t="s">
        <v>238</v>
      </c>
      <c r="F21" s="243">
        <v>20</v>
      </c>
      <c r="G21" s="270"/>
      <c r="H21" s="270"/>
      <c r="I21" s="244">
        <f>ROUND(SUM(G21:H21),2)</f>
        <v>0</v>
      </c>
      <c r="J21" s="244">
        <f>ROUND(I21*F21,2)</f>
        <v>0</v>
      </c>
      <c r="K21" s="337" t="e">
        <f t="shared" si="3"/>
        <v>#VALUE!</v>
      </c>
      <c r="L21" s="238">
        <f t="shared" si="0"/>
        <v>0</v>
      </c>
    </row>
    <row r="22" spans="1:12" s="238" customFormat="1" ht="12.75">
      <c r="A22" s="332" t="s">
        <v>239</v>
      </c>
      <c r="B22" s="236" t="s">
        <v>1</v>
      </c>
      <c r="C22" s="236"/>
      <c r="D22" s="236"/>
      <c r="E22" s="236"/>
      <c r="F22" s="236"/>
      <c r="G22" s="236"/>
      <c r="H22" s="236"/>
      <c r="I22" s="236"/>
      <c r="J22" s="237">
        <f>J23+J27+J32</f>
        <v>0</v>
      </c>
      <c r="K22" s="333" t="e">
        <f>K23+K27+K32</f>
        <v>#VALUE!</v>
      </c>
      <c r="L22" s="238">
        <f t="shared" si="0"/>
        <v>0</v>
      </c>
    </row>
    <row r="23" spans="1:12" s="238" customFormat="1" ht="12.75">
      <c r="A23" s="334" t="s">
        <v>49</v>
      </c>
      <c r="B23" s="239" t="s">
        <v>240</v>
      </c>
      <c r="C23" s="239"/>
      <c r="D23" s="239"/>
      <c r="E23" s="239"/>
      <c r="F23" s="239"/>
      <c r="G23" s="239"/>
      <c r="H23" s="239"/>
      <c r="I23" s="239"/>
      <c r="J23" s="240">
        <f>SUM(J24:J26)</f>
        <v>0</v>
      </c>
      <c r="K23" s="335" t="e">
        <f>SUM(K24:K26)</f>
        <v>#VALUE!</v>
      </c>
      <c r="L23" s="238">
        <f t="shared" si="0"/>
        <v>0</v>
      </c>
    </row>
    <row r="24" spans="1:12" s="238" customFormat="1" ht="25.5">
      <c r="A24" s="336" t="s">
        <v>241</v>
      </c>
      <c r="B24" s="242" t="s">
        <v>242</v>
      </c>
      <c r="C24" s="241" t="s">
        <v>243</v>
      </c>
      <c r="D24" s="242" t="s">
        <v>33</v>
      </c>
      <c r="E24" s="242" t="s">
        <v>28</v>
      </c>
      <c r="F24" s="243">
        <v>74.88</v>
      </c>
      <c r="G24" s="270"/>
      <c r="H24" s="270"/>
      <c r="I24" s="244">
        <f>ROUND(SUM(G24:H24),2)</f>
        <v>0</v>
      </c>
      <c r="J24" s="244">
        <f>ROUND(I24*F24,2)</f>
        <v>0</v>
      </c>
      <c r="K24" s="337" t="e">
        <f>ROUND((J24*(1+$K$4)),2)</f>
        <v>#VALUE!</v>
      </c>
      <c r="L24" s="238">
        <f t="shared" si="0"/>
        <v>0</v>
      </c>
    </row>
    <row r="25" spans="1:12" s="238" customFormat="1" ht="25.5">
      <c r="A25" s="336" t="s">
        <v>244</v>
      </c>
      <c r="B25" s="242" t="s">
        <v>245</v>
      </c>
      <c r="C25" s="241" t="s">
        <v>246</v>
      </c>
      <c r="D25" s="242" t="s">
        <v>33</v>
      </c>
      <c r="E25" s="242" t="s">
        <v>28</v>
      </c>
      <c r="F25" s="243">
        <v>268.97000000000003</v>
      </c>
      <c r="G25" s="270"/>
      <c r="H25" s="270"/>
      <c r="I25" s="244">
        <f>ROUND(SUM(G25:H25),2)</f>
        <v>0</v>
      </c>
      <c r="J25" s="244">
        <f t="shared" ref="J25:J26" si="4">ROUND(I25*F25,2)</f>
        <v>0</v>
      </c>
      <c r="K25" s="337" t="e">
        <f>ROUND((J25*(1+$K$4)),2)</f>
        <v>#VALUE!</v>
      </c>
      <c r="L25" s="238">
        <f t="shared" si="0"/>
        <v>0</v>
      </c>
    </row>
    <row r="26" spans="1:12" s="238" customFormat="1" ht="12.75">
      <c r="A26" s="336" t="s">
        <v>247</v>
      </c>
      <c r="B26" s="242" t="s">
        <v>248</v>
      </c>
      <c r="C26" s="241" t="s">
        <v>249</v>
      </c>
      <c r="D26" s="242" t="s">
        <v>33</v>
      </c>
      <c r="E26" s="242" t="s">
        <v>28</v>
      </c>
      <c r="F26" s="243">
        <v>236.33</v>
      </c>
      <c r="G26" s="270"/>
      <c r="H26" s="270"/>
      <c r="I26" s="244">
        <f>ROUND(SUM(G26:H26),2)</f>
        <v>0</v>
      </c>
      <c r="J26" s="244">
        <f t="shared" si="4"/>
        <v>0</v>
      </c>
      <c r="K26" s="337" t="e">
        <f>ROUND((J26*(1+$K$4)),2)</f>
        <v>#VALUE!</v>
      </c>
      <c r="L26" s="238">
        <f t="shared" si="0"/>
        <v>0</v>
      </c>
    </row>
    <row r="27" spans="1:12" s="238" customFormat="1" ht="12.75">
      <c r="A27" s="334" t="s">
        <v>50</v>
      </c>
      <c r="B27" s="239" t="s">
        <v>250</v>
      </c>
      <c r="C27" s="239"/>
      <c r="D27" s="239"/>
      <c r="E27" s="239"/>
      <c r="F27" s="239"/>
      <c r="G27" s="239"/>
      <c r="H27" s="239"/>
      <c r="I27" s="239"/>
      <c r="J27" s="240">
        <f>SUM(J28:J31)</f>
        <v>0</v>
      </c>
      <c r="K27" s="335" t="e">
        <f>SUM(K28:K31)</f>
        <v>#VALUE!</v>
      </c>
      <c r="L27" s="238">
        <f t="shared" si="0"/>
        <v>0</v>
      </c>
    </row>
    <row r="28" spans="1:12" s="238" customFormat="1" ht="12.75">
      <c r="A28" s="338" t="s">
        <v>251</v>
      </c>
      <c r="B28" s="245" t="s">
        <v>252</v>
      </c>
      <c r="C28" s="241" t="s">
        <v>253</v>
      </c>
      <c r="D28" s="245" t="s">
        <v>254</v>
      </c>
      <c r="E28" s="245" t="s">
        <v>199</v>
      </c>
      <c r="F28" s="246">
        <v>1</v>
      </c>
      <c r="G28" s="276"/>
      <c r="H28" s="276"/>
      <c r="I28" s="247">
        <f>ROUND(SUM(G28:H29),2)</f>
        <v>0</v>
      </c>
      <c r="J28" s="247">
        <f>ROUND(I28*F28,2)</f>
        <v>0</v>
      </c>
      <c r="K28" s="339" t="e">
        <f>ROUND((J28*(1+$K$4)),2)</f>
        <v>#VALUE!</v>
      </c>
      <c r="L28" s="238">
        <f t="shared" si="0"/>
        <v>0</v>
      </c>
    </row>
    <row r="29" spans="1:12" s="238" customFormat="1" ht="12.75">
      <c r="A29" s="338"/>
      <c r="B29" s="245"/>
      <c r="C29" s="340"/>
      <c r="D29" s="245"/>
      <c r="E29" s="245"/>
      <c r="F29" s="246"/>
      <c r="G29" s="277"/>
      <c r="H29" s="277"/>
      <c r="I29" s="247"/>
      <c r="J29" s="247"/>
      <c r="K29" s="339"/>
      <c r="L29" s="238">
        <f t="shared" si="0"/>
        <v>0</v>
      </c>
    </row>
    <row r="30" spans="1:12" s="238" customFormat="1" ht="12.75">
      <c r="A30" s="338" t="s">
        <v>255</v>
      </c>
      <c r="B30" s="245" t="s">
        <v>256</v>
      </c>
      <c r="C30" s="241" t="s">
        <v>257</v>
      </c>
      <c r="D30" s="245" t="s">
        <v>254</v>
      </c>
      <c r="E30" s="245" t="s">
        <v>199</v>
      </c>
      <c r="F30" s="246">
        <v>1</v>
      </c>
      <c r="G30" s="276"/>
      <c r="H30" s="276"/>
      <c r="I30" s="247">
        <f>ROUND(SUM(G30:H31),2)</f>
        <v>0</v>
      </c>
      <c r="J30" s="247">
        <f>ROUND(I30*F30,2)</f>
        <v>0</v>
      </c>
      <c r="K30" s="339" t="e">
        <f>ROUND((J30*(1+$K$4)),2)</f>
        <v>#VALUE!</v>
      </c>
      <c r="L30" s="238">
        <f t="shared" si="0"/>
        <v>0</v>
      </c>
    </row>
    <row r="31" spans="1:12" s="238" customFormat="1" ht="12.75">
      <c r="A31" s="338"/>
      <c r="B31" s="245"/>
      <c r="C31" s="340"/>
      <c r="D31" s="245"/>
      <c r="E31" s="245"/>
      <c r="F31" s="246"/>
      <c r="G31" s="277"/>
      <c r="H31" s="277"/>
      <c r="I31" s="247"/>
      <c r="J31" s="247"/>
      <c r="K31" s="339"/>
      <c r="L31" s="238">
        <f t="shared" si="0"/>
        <v>0</v>
      </c>
    </row>
    <row r="32" spans="1:12" s="238" customFormat="1" ht="12.75">
      <c r="A32" s="334" t="s">
        <v>51</v>
      </c>
      <c r="B32" s="239" t="s">
        <v>258</v>
      </c>
      <c r="C32" s="239"/>
      <c r="D32" s="239"/>
      <c r="E32" s="239"/>
      <c r="F32" s="239"/>
      <c r="G32" s="239"/>
      <c r="H32" s="239"/>
      <c r="I32" s="239"/>
      <c r="J32" s="240">
        <f>J33</f>
        <v>0</v>
      </c>
      <c r="K32" s="335" t="e">
        <f>K33</f>
        <v>#VALUE!</v>
      </c>
      <c r="L32" s="238">
        <f t="shared" si="0"/>
        <v>0</v>
      </c>
    </row>
    <row r="33" spans="1:12" s="238" customFormat="1" ht="38.25">
      <c r="A33" s="336" t="s">
        <v>259</v>
      </c>
      <c r="B33" s="242" t="s">
        <v>260</v>
      </c>
      <c r="C33" s="241" t="s">
        <v>261</v>
      </c>
      <c r="D33" s="242" t="s">
        <v>219</v>
      </c>
      <c r="E33" s="242" t="s">
        <v>262</v>
      </c>
      <c r="F33" s="243">
        <v>840.5</v>
      </c>
      <c r="G33" s="270"/>
      <c r="H33" s="270"/>
      <c r="I33" s="244">
        <f>ROUND(SUM(G33:H33),2)</f>
        <v>0</v>
      </c>
      <c r="J33" s="244">
        <f>ROUND(I33*F33,2)</f>
        <v>0</v>
      </c>
      <c r="K33" s="337" t="e">
        <f>ROUND((J33*(1+$K$4)),2)</f>
        <v>#VALUE!</v>
      </c>
      <c r="L33" s="238">
        <f t="shared" si="0"/>
        <v>0</v>
      </c>
    </row>
    <row r="34" spans="1:12" s="238" customFormat="1" ht="12.75">
      <c r="A34" s="332" t="s">
        <v>263</v>
      </c>
      <c r="B34" s="236" t="s">
        <v>2</v>
      </c>
      <c r="C34" s="236"/>
      <c r="D34" s="236"/>
      <c r="E34" s="236"/>
      <c r="F34" s="236"/>
      <c r="G34" s="236"/>
      <c r="H34" s="236"/>
      <c r="I34" s="236"/>
      <c r="J34" s="237">
        <f>J35+J52</f>
        <v>0</v>
      </c>
      <c r="K34" s="333" t="e">
        <f>K35+K52</f>
        <v>#VALUE!</v>
      </c>
      <c r="L34" s="238">
        <f t="shared" si="0"/>
        <v>0</v>
      </c>
    </row>
    <row r="35" spans="1:12" s="238" customFormat="1" ht="12.75">
      <c r="A35" s="334" t="s">
        <v>52</v>
      </c>
      <c r="B35" s="239" t="s">
        <v>264</v>
      </c>
      <c r="C35" s="239"/>
      <c r="D35" s="239"/>
      <c r="E35" s="239"/>
      <c r="F35" s="239"/>
      <c r="G35" s="239"/>
      <c r="H35" s="239"/>
      <c r="I35" s="239"/>
      <c r="J35" s="240">
        <f>SUM(J36:J51)</f>
        <v>0</v>
      </c>
      <c r="K35" s="335" t="e">
        <f>SUM(K36:K51)</f>
        <v>#VALUE!</v>
      </c>
      <c r="L35" s="238">
        <f t="shared" si="0"/>
        <v>0</v>
      </c>
    </row>
    <row r="36" spans="1:12" s="238" customFormat="1" ht="25.5">
      <c r="A36" s="336" t="s">
        <v>265</v>
      </c>
      <c r="B36" s="242" t="s">
        <v>266</v>
      </c>
      <c r="C36" s="241" t="s">
        <v>267</v>
      </c>
      <c r="D36" s="242" t="s">
        <v>33</v>
      </c>
      <c r="E36" s="242" t="s">
        <v>25</v>
      </c>
      <c r="F36" s="243">
        <v>57</v>
      </c>
      <c r="G36" s="270"/>
      <c r="H36" s="270"/>
      <c r="I36" s="244">
        <f>ROUND(SUM(G36:H36),2)</f>
        <v>0</v>
      </c>
      <c r="J36" s="244">
        <f>ROUND(I36*F36,2)</f>
        <v>0</v>
      </c>
      <c r="K36" s="337" t="e">
        <f>ROUND((J36*(1+$K$4)),2)</f>
        <v>#VALUE!</v>
      </c>
      <c r="L36" s="238">
        <f t="shared" si="0"/>
        <v>0</v>
      </c>
    </row>
    <row r="37" spans="1:12" s="238" customFormat="1" ht="63.75">
      <c r="A37" s="336" t="s">
        <v>268</v>
      </c>
      <c r="B37" s="242" t="s">
        <v>269</v>
      </c>
      <c r="C37" s="241" t="s">
        <v>270</v>
      </c>
      <c r="D37" s="242" t="s">
        <v>219</v>
      </c>
      <c r="E37" s="242" t="s">
        <v>199</v>
      </c>
      <c r="F37" s="243">
        <v>1</v>
      </c>
      <c r="G37" s="270"/>
      <c r="H37" s="270"/>
      <c r="I37" s="244">
        <f t="shared" ref="I37:I54" si="5">ROUND(SUM(G37:H37),2)</f>
        <v>0</v>
      </c>
      <c r="J37" s="244">
        <f t="shared" ref="J37:J54" si="6">ROUND(I37*F37,2)</f>
        <v>0</v>
      </c>
      <c r="K37" s="337" t="e">
        <f t="shared" ref="K37:K51" si="7">ROUND((J37*(1+$K$4)),2)</f>
        <v>#VALUE!</v>
      </c>
      <c r="L37" s="238">
        <f t="shared" si="0"/>
        <v>0</v>
      </c>
    </row>
    <row r="38" spans="1:12" s="238" customFormat="1" ht="25.5">
      <c r="A38" s="336" t="s">
        <v>271</v>
      </c>
      <c r="B38" s="242" t="s">
        <v>272</v>
      </c>
      <c r="C38" s="241" t="s">
        <v>273</v>
      </c>
      <c r="D38" s="242" t="s">
        <v>33</v>
      </c>
      <c r="E38" s="242" t="s">
        <v>25</v>
      </c>
      <c r="F38" s="243">
        <v>55</v>
      </c>
      <c r="G38" s="270"/>
      <c r="H38" s="270"/>
      <c r="I38" s="244">
        <f t="shared" si="5"/>
        <v>0</v>
      </c>
      <c r="J38" s="244">
        <f t="shared" si="6"/>
        <v>0</v>
      </c>
      <c r="K38" s="337" t="e">
        <f t="shared" si="7"/>
        <v>#VALUE!</v>
      </c>
      <c r="L38" s="238">
        <f t="shared" si="0"/>
        <v>0</v>
      </c>
    </row>
    <row r="39" spans="1:12" s="238" customFormat="1" ht="38.25">
      <c r="A39" s="336" t="s">
        <v>274</v>
      </c>
      <c r="B39" s="242" t="s">
        <v>275</v>
      </c>
      <c r="C39" s="241" t="s">
        <v>276</v>
      </c>
      <c r="D39" s="242" t="s">
        <v>219</v>
      </c>
      <c r="E39" s="242" t="s">
        <v>199</v>
      </c>
      <c r="F39" s="243">
        <v>3</v>
      </c>
      <c r="G39" s="270"/>
      <c r="H39" s="270"/>
      <c r="I39" s="244">
        <f t="shared" si="5"/>
        <v>0</v>
      </c>
      <c r="J39" s="244">
        <f t="shared" si="6"/>
        <v>0</v>
      </c>
      <c r="K39" s="337" t="e">
        <f t="shared" si="7"/>
        <v>#VALUE!</v>
      </c>
      <c r="L39" s="238">
        <f t="shared" si="0"/>
        <v>0</v>
      </c>
    </row>
    <row r="40" spans="1:12" s="238" customFormat="1" ht="51">
      <c r="A40" s="336" t="s">
        <v>277</v>
      </c>
      <c r="B40" s="242" t="s">
        <v>278</v>
      </c>
      <c r="C40" s="241" t="s">
        <v>279</v>
      </c>
      <c r="D40" s="242" t="s">
        <v>219</v>
      </c>
      <c r="E40" s="242" t="s">
        <v>280</v>
      </c>
      <c r="F40" s="243">
        <v>44.23</v>
      </c>
      <c r="G40" s="270"/>
      <c r="H40" s="270"/>
      <c r="I40" s="244">
        <f t="shared" si="5"/>
        <v>0</v>
      </c>
      <c r="J40" s="244">
        <f t="shared" si="6"/>
        <v>0</v>
      </c>
      <c r="K40" s="337" t="e">
        <f t="shared" si="7"/>
        <v>#VALUE!</v>
      </c>
      <c r="L40" s="238">
        <f t="shared" si="0"/>
        <v>0</v>
      </c>
    </row>
    <row r="41" spans="1:12" s="238" customFormat="1" ht="25.5">
      <c r="A41" s="336" t="s">
        <v>281</v>
      </c>
      <c r="B41" s="242" t="s">
        <v>282</v>
      </c>
      <c r="C41" s="241" t="s">
        <v>283</v>
      </c>
      <c r="D41" s="242" t="s">
        <v>33</v>
      </c>
      <c r="E41" s="242" t="s">
        <v>55</v>
      </c>
      <c r="F41" s="243">
        <v>0.69</v>
      </c>
      <c r="G41" s="270"/>
      <c r="H41" s="270"/>
      <c r="I41" s="244">
        <f t="shared" si="5"/>
        <v>0</v>
      </c>
      <c r="J41" s="244">
        <f t="shared" si="6"/>
        <v>0</v>
      </c>
      <c r="K41" s="337" t="e">
        <f t="shared" si="7"/>
        <v>#VALUE!</v>
      </c>
      <c r="L41" s="238">
        <f t="shared" si="0"/>
        <v>0</v>
      </c>
    </row>
    <row r="42" spans="1:12" s="238" customFormat="1" ht="38.25">
      <c r="A42" s="336" t="s">
        <v>284</v>
      </c>
      <c r="B42" s="242" t="s">
        <v>285</v>
      </c>
      <c r="C42" s="241" t="s">
        <v>286</v>
      </c>
      <c r="D42" s="242" t="s">
        <v>33</v>
      </c>
      <c r="E42" s="242" t="s">
        <v>28</v>
      </c>
      <c r="F42" s="243">
        <v>42.76</v>
      </c>
      <c r="G42" s="270"/>
      <c r="H42" s="270"/>
      <c r="I42" s="244">
        <f t="shared" si="5"/>
        <v>0</v>
      </c>
      <c r="J42" s="244">
        <f t="shared" si="6"/>
        <v>0</v>
      </c>
      <c r="K42" s="337" t="e">
        <f t="shared" si="7"/>
        <v>#VALUE!</v>
      </c>
      <c r="L42" s="238">
        <f t="shared" si="0"/>
        <v>0</v>
      </c>
    </row>
    <row r="43" spans="1:12" s="238" customFormat="1" ht="25.5">
      <c r="A43" s="336" t="s">
        <v>287</v>
      </c>
      <c r="B43" s="242" t="s">
        <v>288</v>
      </c>
      <c r="C43" s="241" t="s">
        <v>289</v>
      </c>
      <c r="D43" s="242" t="s">
        <v>33</v>
      </c>
      <c r="E43" s="242" t="s">
        <v>28</v>
      </c>
      <c r="F43" s="243">
        <v>3.5</v>
      </c>
      <c r="G43" s="270"/>
      <c r="H43" s="270"/>
      <c r="I43" s="244">
        <f t="shared" si="5"/>
        <v>0</v>
      </c>
      <c r="J43" s="244">
        <f t="shared" si="6"/>
        <v>0</v>
      </c>
      <c r="K43" s="337" t="e">
        <f t="shared" si="7"/>
        <v>#VALUE!</v>
      </c>
      <c r="L43" s="238">
        <f t="shared" si="0"/>
        <v>0</v>
      </c>
    </row>
    <row r="44" spans="1:12" s="238" customFormat="1" ht="25.5">
      <c r="A44" s="336" t="s">
        <v>290</v>
      </c>
      <c r="B44" s="242" t="s">
        <v>291</v>
      </c>
      <c r="C44" s="241" t="s">
        <v>292</v>
      </c>
      <c r="D44" s="242" t="s">
        <v>219</v>
      </c>
      <c r="E44" s="242" t="s">
        <v>262</v>
      </c>
      <c r="F44" s="243">
        <v>42.16</v>
      </c>
      <c r="G44" s="270"/>
      <c r="H44" s="270"/>
      <c r="I44" s="244">
        <f t="shared" si="5"/>
        <v>0</v>
      </c>
      <c r="J44" s="244">
        <f t="shared" si="6"/>
        <v>0</v>
      </c>
      <c r="K44" s="337" t="e">
        <f t="shared" si="7"/>
        <v>#VALUE!</v>
      </c>
      <c r="L44" s="238">
        <f t="shared" si="0"/>
        <v>0</v>
      </c>
    </row>
    <row r="45" spans="1:12" s="238" customFormat="1" ht="25.5">
      <c r="A45" s="336" t="s">
        <v>293</v>
      </c>
      <c r="B45" s="242" t="s">
        <v>294</v>
      </c>
      <c r="C45" s="241" t="s">
        <v>295</v>
      </c>
      <c r="D45" s="242" t="s">
        <v>33</v>
      </c>
      <c r="E45" s="242" t="s">
        <v>28</v>
      </c>
      <c r="F45" s="243">
        <v>9.2899999999999991</v>
      </c>
      <c r="G45" s="270"/>
      <c r="H45" s="270"/>
      <c r="I45" s="244">
        <f t="shared" si="5"/>
        <v>0</v>
      </c>
      <c r="J45" s="244">
        <f t="shared" si="6"/>
        <v>0</v>
      </c>
      <c r="K45" s="337" t="e">
        <f t="shared" si="7"/>
        <v>#VALUE!</v>
      </c>
      <c r="L45" s="238">
        <f t="shared" si="0"/>
        <v>0</v>
      </c>
    </row>
    <row r="46" spans="1:12" s="238" customFormat="1" ht="25.5">
      <c r="A46" s="336" t="s">
        <v>296</v>
      </c>
      <c r="B46" s="242" t="s">
        <v>297</v>
      </c>
      <c r="C46" s="241" t="s">
        <v>298</v>
      </c>
      <c r="D46" s="242" t="s">
        <v>33</v>
      </c>
      <c r="E46" s="242" t="s">
        <v>28</v>
      </c>
      <c r="F46" s="243">
        <v>4</v>
      </c>
      <c r="G46" s="270"/>
      <c r="H46" s="270"/>
      <c r="I46" s="244">
        <f t="shared" si="5"/>
        <v>0</v>
      </c>
      <c r="J46" s="244">
        <f t="shared" si="6"/>
        <v>0</v>
      </c>
      <c r="K46" s="337" t="e">
        <f t="shared" si="7"/>
        <v>#VALUE!</v>
      </c>
      <c r="L46" s="238">
        <f t="shared" si="0"/>
        <v>0</v>
      </c>
    </row>
    <row r="47" spans="1:12" s="238" customFormat="1" ht="25.5">
      <c r="A47" s="336" t="s">
        <v>299</v>
      </c>
      <c r="B47" s="242" t="s">
        <v>300</v>
      </c>
      <c r="C47" s="241" t="s">
        <v>301</v>
      </c>
      <c r="D47" s="242" t="s">
        <v>219</v>
      </c>
      <c r="E47" s="242" t="s">
        <v>262</v>
      </c>
      <c r="F47" s="243">
        <v>600</v>
      </c>
      <c r="G47" s="270"/>
      <c r="H47" s="270"/>
      <c r="I47" s="244">
        <f t="shared" si="5"/>
        <v>0</v>
      </c>
      <c r="J47" s="244">
        <f t="shared" si="6"/>
        <v>0</v>
      </c>
      <c r="K47" s="337" t="e">
        <f t="shared" si="7"/>
        <v>#VALUE!</v>
      </c>
      <c r="L47" s="238">
        <f t="shared" si="0"/>
        <v>0</v>
      </c>
    </row>
    <row r="48" spans="1:12" s="238" customFormat="1" ht="25.5">
      <c r="A48" s="336" t="s">
        <v>302</v>
      </c>
      <c r="B48" s="242" t="s">
        <v>303</v>
      </c>
      <c r="C48" s="241" t="s">
        <v>304</v>
      </c>
      <c r="D48" s="242" t="s">
        <v>219</v>
      </c>
      <c r="E48" s="242" t="s">
        <v>262</v>
      </c>
      <c r="F48" s="243">
        <v>128.5</v>
      </c>
      <c r="G48" s="270"/>
      <c r="H48" s="270"/>
      <c r="I48" s="244">
        <f t="shared" si="5"/>
        <v>0</v>
      </c>
      <c r="J48" s="244">
        <f t="shared" si="6"/>
        <v>0</v>
      </c>
      <c r="K48" s="337" t="e">
        <f t="shared" si="7"/>
        <v>#VALUE!</v>
      </c>
      <c r="L48" s="238">
        <f t="shared" si="0"/>
        <v>0</v>
      </c>
    </row>
    <row r="49" spans="1:12" s="238" customFormat="1" ht="38.25">
      <c r="A49" s="336" t="s">
        <v>305</v>
      </c>
      <c r="B49" s="242" t="s">
        <v>285</v>
      </c>
      <c r="C49" s="241" t="s">
        <v>306</v>
      </c>
      <c r="D49" s="242" t="s">
        <v>33</v>
      </c>
      <c r="E49" s="242" t="s">
        <v>28</v>
      </c>
      <c r="F49" s="243">
        <v>128.5</v>
      </c>
      <c r="G49" s="270"/>
      <c r="H49" s="270"/>
      <c r="I49" s="244">
        <f t="shared" si="5"/>
        <v>0</v>
      </c>
      <c r="J49" s="244">
        <f t="shared" si="6"/>
        <v>0</v>
      </c>
      <c r="K49" s="337" t="e">
        <f t="shared" si="7"/>
        <v>#VALUE!</v>
      </c>
      <c r="L49" s="238">
        <f t="shared" si="0"/>
        <v>0</v>
      </c>
    </row>
    <row r="50" spans="1:12" s="238" customFormat="1" ht="25.5">
      <c r="A50" s="336" t="s">
        <v>307</v>
      </c>
      <c r="B50" s="242" t="s">
        <v>308</v>
      </c>
      <c r="C50" s="241" t="s">
        <v>309</v>
      </c>
      <c r="D50" s="242" t="s">
        <v>33</v>
      </c>
      <c r="E50" s="242" t="s">
        <v>25</v>
      </c>
      <c r="F50" s="243">
        <v>20</v>
      </c>
      <c r="G50" s="270"/>
      <c r="H50" s="270"/>
      <c r="I50" s="244">
        <f t="shared" si="5"/>
        <v>0</v>
      </c>
      <c r="J50" s="244">
        <f t="shared" si="6"/>
        <v>0</v>
      </c>
      <c r="K50" s="337" t="e">
        <f>ROUND((J50*(1+$K$4)),2)</f>
        <v>#VALUE!</v>
      </c>
      <c r="L50" s="238">
        <f t="shared" si="0"/>
        <v>0</v>
      </c>
    </row>
    <row r="51" spans="1:12" s="238" customFormat="1" ht="25.5">
      <c r="A51" s="336" t="s">
        <v>310</v>
      </c>
      <c r="B51" s="242" t="s">
        <v>311</v>
      </c>
      <c r="C51" s="241" t="s">
        <v>312</v>
      </c>
      <c r="D51" s="242" t="s">
        <v>254</v>
      </c>
      <c r="E51" s="242" t="s">
        <v>199</v>
      </c>
      <c r="F51" s="243">
        <v>4</v>
      </c>
      <c r="G51" s="270"/>
      <c r="H51" s="270"/>
      <c r="I51" s="244">
        <f t="shared" si="5"/>
        <v>0</v>
      </c>
      <c r="J51" s="244">
        <f t="shared" si="6"/>
        <v>0</v>
      </c>
      <c r="K51" s="337" t="e">
        <f>ROUND((J51*(1+$K$4)),2)</f>
        <v>#VALUE!</v>
      </c>
      <c r="L51" s="238">
        <f t="shared" si="0"/>
        <v>0</v>
      </c>
    </row>
    <row r="52" spans="1:12" s="238" customFormat="1" ht="12.75">
      <c r="A52" s="334" t="s">
        <v>53</v>
      </c>
      <c r="B52" s="239" t="s">
        <v>313</v>
      </c>
      <c r="C52" s="239"/>
      <c r="D52" s="239"/>
      <c r="E52" s="239"/>
      <c r="F52" s="239"/>
      <c r="G52" s="239"/>
      <c r="H52" s="239"/>
      <c r="I52" s="239"/>
      <c r="J52" s="240">
        <f>SUM(J53:J54)</f>
        <v>0</v>
      </c>
      <c r="K52" s="335" t="e">
        <f>SUM(K53:K54)</f>
        <v>#VALUE!</v>
      </c>
      <c r="L52" s="238">
        <f t="shared" si="0"/>
        <v>0</v>
      </c>
    </row>
    <row r="53" spans="1:12" s="238" customFormat="1" ht="12.75">
      <c r="A53" s="336" t="s">
        <v>314</v>
      </c>
      <c r="B53" s="242" t="s">
        <v>315</v>
      </c>
      <c r="C53" s="241" t="s">
        <v>316</v>
      </c>
      <c r="D53" s="242" t="s">
        <v>33</v>
      </c>
      <c r="E53" s="242" t="s">
        <v>28</v>
      </c>
      <c r="F53" s="243">
        <v>9.0500000000000007</v>
      </c>
      <c r="G53" s="270"/>
      <c r="H53" s="270"/>
      <c r="I53" s="244">
        <f t="shared" si="5"/>
        <v>0</v>
      </c>
      <c r="J53" s="244">
        <f t="shared" si="6"/>
        <v>0</v>
      </c>
      <c r="K53" s="337" t="e">
        <f>ROUND((J53*(1+$K$4)),2)</f>
        <v>#VALUE!</v>
      </c>
      <c r="L53" s="238">
        <f t="shared" si="0"/>
        <v>0</v>
      </c>
    </row>
    <row r="54" spans="1:12" s="238" customFormat="1" ht="63.75">
      <c r="A54" s="336" t="s">
        <v>317</v>
      </c>
      <c r="B54" s="242" t="s">
        <v>318</v>
      </c>
      <c r="C54" s="241" t="s">
        <v>319</v>
      </c>
      <c r="D54" s="242" t="s">
        <v>219</v>
      </c>
      <c r="E54" s="242" t="s">
        <v>262</v>
      </c>
      <c r="F54" s="243">
        <v>144.52000000000001</v>
      </c>
      <c r="G54" s="270"/>
      <c r="H54" s="270"/>
      <c r="I54" s="244">
        <f t="shared" si="5"/>
        <v>0</v>
      </c>
      <c r="J54" s="244">
        <f t="shared" si="6"/>
        <v>0</v>
      </c>
      <c r="K54" s="337" t="e">
        <f>ROUND((J54*(1+$K$4)),2)</f>
        <v>#VALUE!</v>
      </c>
      <c r="L54" s="238">
        <f t="shared" si="0"/>
        <v>0</v>
      </c>
    </row>
    <row r="55" spans="1:12" s="238" customFormat="1" ht="12.75">
      <c r="A55" s="332" t="s">
        <v>320</v>
      </c>
      <c r="B55" s="236" t="s">
        <v>3</v>
      </c>
      <c r="C55" s="236"/>
      <c r="D55" s="236"/>
      <c r="E55" s="236"/>
      <c r="F55" s="236"/>
      <c r="G55" s="236"/>
      <c r="H55" s="236"/>
      <c r="I55" s="236"/>
      <c r="J55" s="237">
        <f>J56+J58+J61</f>
        <v>0</v>
      </c>
      <c r="K55" s="333" t="e">
        <f>K56+K58+K61</f>
        <v>#VALUE!</v>
      </c>
      <c r="L55" s="238">
        <f t="shared" si="0"/>
        <v>0</v>
      </c>
    </row>
    <row r="56" spans="1:12" s="238" customFormat="1" ht="12.75">
      <c r="A56" s="334" t="s">
        <v>54</v>
      </c>
      <c r="B56" s="239" t="s">
        <v>321</v>
      </c>
      <c r="C56" s="239"/>
      <c r="D56" s="239"/>
      <c r="E56" s="239"/>
      <c r="F56" s="239"/>
      <c r="G56" s="239"/>
      <c r="H56" s="239"/>
      <c r="I56" s="239"/>
      <c r="J56" s="240">
        <f>J57</f>
        <v>0</v>
      </c>
      <c r="K56" s="335" t="e">
        <f>K57</f>
        <v>#VALUE!</v>
      </c>
      <c r="L56" s="238">
        <f t="shared" si="0"/>
        <v>0</v>
      </c>
    </row>
    <row r="57" spans="1:12" s="238" customFormat="1" ht="38.25">
      <c r="A57" s="336" t="s">
        <v>322</v>
      </c>
      <c r="B57" s="242" t="s">
        <v>323</v>
      </c>
      <c r="C57" s="241" t="s">
        <v>37</v>
      </c>
      <c r="D57" s="242" t="s">
        <v>33</v>
      </c>
      <c r="E57" s="242" t="s">
        <v>28</v>
      </c>
      <c r="F57" s="243">
        <v>2.88</v>
      </c>
      <c r="G57" s="270"/>
      <c r="H57" s="270"/>
      <c r="I57" s="244">
        <f t="shared" ref="I57:I66" si="8">ROUND(SUM(G57:H57),2)</f>
        <v>0</v>
      </c>
      <c r="J57" s="244">
        <f t="shared" ref="J57" si="9">ROUND(I57*F57,2)</f>
        <v>0</v>
      </c>
      <c r="K57" s="337" t="e">
        <f>ROUND((J57*(1+$K$4)),2)</f>
        <v>#VALUE!</v>
      </c>
      <c r="L57" s="238">
        <f t="shared" si="0"/>
        <v>0</v>
      </c>
    </row>
    <row r="58" spans="1:12" s="238" customFormat="1" ht="12.75">
      <c r="A58" s="334" t="s">
        <v>56</v>
      </c>
      <c r="B58" s="239" t="s">
        <v>324</v>
      </c>
      <c r="C58" s="239"/>
      <c r="D58" s="239"/>
      <c r="E58" s="239"/>
      <c r="F58" s="239"/>
      <c r="G58" s="239"/>
      <c r="H58" s="239"/>
      <c r="I58" s="239"/>
      <c r="J58" s="240">
        <f>SUM(J59:J60)</f>
        <v>0</v>
      </c>
      <c r="K58" s="335" t="e">
        <f>SUM(K59:K60)</f>
        <v>#VALUE!</v>
      </c>
      <c r="L58" s="238">
        <f t="shared" si="0"/>
        <v>0</v>
      </c>
    </row>
    <row r="59" spans="1:12" s="238" customFormat="1" ht="25.5">
      <c r="A59" s="336" t="s">
        <v>325</v>
      </c>
      <c r="B59" s="242" t="s">
        <v>326</v>
      </c>
      <c r="C59" s="241" t="s">
        <v>327</v>
      </c>
      <c r="D59" s="242" t="s">
        <v>219</v>
      </c>
      <c r="E59" s="242" t="s">
        <v>199</v>
      </c>
      <c r="F59" s="243">
        <v>1</v>
      </c>
      <c r="G59" s="270"/>
      <c r="H59" s="270"/>
      <c r="I59" s="244">
        <f t="shared" si="8"/>
        <v>0</v>
      </c>
      <c r="J59" s="244">
        <f t="shared" ref="J59:J65" si="10">ROUND(I59*F59,2)</f>
        <v>0</v>
      </c>
      <c r="K59" s="337" t="e">
        <f>ROUND((J59*(1+$K$4)),2)</f>
        <v>#VALUE!</v>
      </c>
      <c r="L59" s="238">
        <f t="shared" si="0"/>
        <v>0</v>
      </c>
    </row>
    <row r="60" spans="1:12" s="238" customFormat="1" ht="25.5">
      <c r="A60" s="336" t="s">
        <v>328</v>
      </c>
      <c r="B60" s="242" t="s">
        <v>329</v>
      </c>
      <c r="C60" s="241" t="s">
        <v>330</v>
      </c>
      <c r="D60" s="242" t="s">
        <v>219</v>
      </c>
      <c r="E60" s="242" t="s">
        <v>199</v>
      </c>
      <c r="F60" s="243">
        <v>1</v>
      </c>
      <c r="G60" s="270"/>
      <c r="H60" s="270"/>
      <c r="I60" s="244">
        <f t="shared" si="8"/>
        <v>0</v>
      </c>
      <c r="J60" s="244">
        <f t="shared" si="10"/>
        <v>0</v>
      </c>
      <c r="K60" s="337" t="e">
        <f>ROUND((J60*(1+$K$4)),2)</f>
        <v>#VALUE!</v>
      </c>
      <c r="L60" s="238">
        <f t="shared" si="0"/>
        <v>0</v>
      </c>
    </row>
    <row r="61" spans="1:12" s="238" customFormat="1" ht="12.75">
      <c r="A61" s="334" t="s">
        <v>57</v>
      </c>
      <c r="B61" s="239" t="s">
        <v>331</v>
      </c>
      <c r="C61" s="239"/>
      <c r="D61" s="239"/>
      <c r="E61" s="239"/>
      <c r="F61" s="239"/>
      <c r="G61" s="239"/>
      <c r="H61" s="239"/>
      <c r="I61" s="239"/>
      <c r="J61" s="240">
        <f>SUM(J62:J63)</f>
        <v>0</v>
      </c>
      <c r="K61" s="335" t="e">
        <f>SUM(K62:K63)</f>
        <v>#VALUE!</v>
      </c>
      <c r="L61" s="238">
        <f t="shared" si="0"/>
        <v>0</v>
      </c>
    </row>
    <row r="62" spans="1:12" s="238" customFormat="1" ht="51">
      <c r="A62" s="336" t="s">
        <v>332</v>
      </c>
      <c r="B62" s="242" t="s">
        <v>333</v>
      </c>
      <c r="C62" s="241" t="s">
        <v>334</v>
      </c>
      <c r="D62" s="242" t="s">
        <v>219</v>
      </c>
      <c r="E62" s="242" t="s">
        <v>187</v>
      </c>
      <c r="F62" s="243">
        <v>3</v>
      </c>
      <c r="G62" s="270"/>
      <c r="H62" s="270"/>
      <c r="I62" s="244">
        <f t="shared" si="8"/>
        <v>0</v>
      </c>
      <c r="J62" s="244">
        <f t="shared" si="10"/>
        <v>0</v>
      </c>
      <c r="K62" s="337" t="e">
        <f>ROUND((J62*(1+$K$4)),2)</f>
        <v>#VALUE!</v>
      </c>
      <c r="L62" s="238">
        <f t="shared" si="0"/>
        <v>0</v>
      </c>
    </row>
    <row r="63" spans="1:12" s="238" customFormat="1" ht="51">
      <c r="A63" s="336" t="s">
        <v>335</v>
      </c>
      <c r="B63" s="242" t="s">
        <v>336</v>
      </c>
      <c r="C63" s="241" t="s">
        <v>337</v>
      </c>
      <c r="D63" s="242" t="s">
        <v>219</v>
      </c>
      <c r="E63" s="242" t="s">
        <v>199</v>
      </c>
      <c r="F63" s="243">
        <v>1</v>
      </c>
      <c r="G63" s="270"/>
      <c r="H63" s="270"/>
      <c r="I63" s="244">
        <f t="shared" si="8"/>
        <v>0</v>
      </c>
      <c r="J63" s="244">
        <f t="shared" si="10"/>
        <v>0</v>
      </c>
      <c r="K63" s="337" t="e">
        <f>ROUND((J63*(1+$K$4)),2)</f>
        <v>#VALUE!</v>
      </c>
      <c r="L63" s="238">
        <f t="shared" si="0"/>
        <v>0</v>
      </c>
    </row>
    <row r="64" spans="1:12" s="238" customFormat="1" ht="12.75">
      <c r="A64" s="332" t="s">
        <v>338</v>
      </c>
      <c r="B64" s="236" t="s">
        <v>339</v>
      </c>
      <c r="C64" s="236"/>
      <c r="D64" s="236"/>
      <c r="E64" s="236"/>
      <c r="F64" s="236"/>
      <c r="G64" s="236"/>
      <c r="H64" s="236"/>
      <c r="I64" s="236"/>
      <c r="J64" s="237">
        <f>SUM(J65:J81)</f>
        <v>0</v>
      </c>
      <c r="K64" s="333" t="e">
        <f>SUM(K65:K81)</f>
        <v>#VALUE!</v>
      </c>
      <c r="L64" s="238">
        <f t="shared" si="0"/>
        <v>0</v>
      </c>
    </row>
    <row r="65" spans="1:12" s="238" customFormat="1" ht="38.25">
      <c r="A65" s="336" t="s">
        <v>58</v>
      </c>
      <c r="B65" s="242" t="s">
        <v>340</v>
      </c>
      <c r="C65" s="241" t="s">
        <v>186</v>
      </c>
      <c r="D65" s="242" t="s">
        <v>33</v>
      </c>
      <c r="E65" s="242" t="s">
        <v>25</v>
      </c>
      <c r="F65" s="243">
        <v>19</v>
      </c>
      <c r="G65" s="270"/>
      <c r="H65" s="270"/>
      <c r="I65" s="244">
        <f t="shared" si="8"/>
        <v>0</v>
      </c>
      <c r="J65" s="244">
        <f t="shared" si="10"/>
        <v>0</v>
      </c>
      <c r="K65" s="337" t="e">
        <f>ROUND((J65*(1+$K$4)),2)</f>
        <v>#VALUE!</v>
      </c>
      <c r="L65" s="238">
        <f t="shared" si="0"/>
        <v>0</v>
      </c>
    </row>
    <row r="66" spans="1:12" s="238" customFormat="1" ht="51">
      <c r="A66" s="336" t="s">
        <v>59</v>
      </c>
      <c r="B66" s="242" t="s">
        <v>341</v>
      </c>
      <c r="C66" s="241" t="s">
        <v>342</v>
      </c>
      <c r="D66" s="242" t="s">
        <v>33</v>
      </c>
      <c r="E66" s="242" t="s">
        <v>25</v>
      </c>
      <c r="F66" s="243">
        <v>18</v>
      </c>
      <c r="G66" s="270"/>
      <c r="H66" s="270"/>
      <c r="I66" s="244">
        <f t="shared" si="8"/>
        <v>0</v>
      </c>
      <c r="J66" s="244">
        <f>ROUND(F66*I66,2)</f>
        <v>0</v>
      </c>
      <c r="K66" s="337" t="e">
        <f>ROUND((J66*(1+$K$4)),2)</f>
        <v>#VALUE!</v>
      </c>
      <c r="L66" s="238">
        <f t="shared" si="0"/>
        <v>0</v>
      </c>
    </row>
    <row r="67" spans="1:12" s="238" customFormat="1" ht="25.5" customHeight="1">
      <c r="A67" s="338" t="s">
        <v>60</v>
      </c>
      <c r="B67" s="245" t="s">
        <v>343</v>
      </c>
      <c r="C67" s="248" t="s">
        <v>344</v>
      </c>
      <c r="D67" s="245" t="s">
        <v>219</v>
      </c>
      <c r="E67" s="245" t="s">
        <v>199</v>
      </c>
      <c r="F67" s="246">
        <v>37</v>
      </c>
      <c r="G67" s="271"/>
      <c r="H67" s="271"/>
      <c r="I67" s="247">
        <f>ROUND(SUM(G67:H68),)</f>
        <v>0</v>
      </c>
      <c r="J67" s="247">
        <f>ROUND(I67*F67,2)</f>
        <v>0</v>
      </c>
      <c r="K67" s="339" t="e">
        <f>ROUND((J67*(1+$K$4)),2)</f>
        <v>#VALUE!</v>
      </c>
      <c r="L67" s="238">
        <f t="shared" si="0"/>
        <v>0</v>
      </c>
    </row>
    <row r="68" spans="1:12" s="238" customFormat="1" ht="12.75" customHeight="1">
      <c r="A68" s="338"/>
      <c r="B68" s="245"/>
      <c r="C68" s="249"/>
      <c r="D68" s="245"/>
      <c r="E68" s="245"/>
      <c r="F68" s="246"/>
      <c r="G68" s="271"/>
      <c r="H68" s="271"/>
      <c r="I68" s="247"/>
      <c r="J68" s="247"/>
      <c r="K68" s="339"/>
      <c r="L68" s="238">
        <f t="shared" si="0"/>
        <v>0</v>
      </c>
    </row>
    <row r="69" spans="1:12" s="238" customFormat="1" ht="51">
      <c r="A69" s="336" t="s">
        <v>61</v>
      </c>
      <c r="B69" s="242" t="s">
        <v>345</v>
      </c>
      <c r="C69" s="241" t="s">
        <v>346</v>
      </c>
      <c r="D69" s="242" t="s">
        <v>33</v>
      </c>
      <c r="E69" s="242" t="s">
        <v>25</v>
      </c>
      <c r="F69" s="243">
        <v>15</v>
      </c>
      <c r="G69" s="270"/>
      <c r="H69" s="270"/>
      <c r="I69" s="244">
        <f>ROUND(SUM(G69:H69),2)</f>
        <v>0</v>
      </c>
      <c r="J69" s="244">
        <f>ROUND(I69*F69,2)</f>
        <v>0</v>
      </c>
      <c r="K69" s="337" t="e">
        <f>ROUND((J69*(1+$K$4)),2)</f>
        <v>#VALUE!</v>
      </c>
      <c r="L69" s="238">
        <f t="shared" si="0"/>
        <v>0</v>
      </c>
    </row>
    <row r="70" spans="1:12" s="238" customFormat="1" ht="38.25">
      <c r="A70" s="336" t="s">
        <v>62</v>
      </c>
      <c r="B70" s="242" t="s">
        <v>347</v>
      </c>
      <c r="C70" s="241" t="s">
        <v>348</v>
      </c>
      <c r="D70" s="242" t="s">
        <v>33</v>
      </c>
      <c r="E70" s="242" t="s">
        <v>25</v>
      </c>
      <c r="F70" s="243">
        <v>31</v>
      </c>
      <c r="G70" s="270"/>
      <c r="H70" s="270"/>
      <c r="I70" s="244">
        <f>ROUND(SUM(G70:H70),2)</f>
        <v>0</v>
      </c>
      <c r="J70" s="244">
        <f>ROUND(I70*F70,2)</f>
        <v>0</v>
      </c>
      <c r="K70" s="337" t="e">
        <f t="shared" ref="K70:K81" si="11">ROUND((J70*(1+$K$4)),2)</f>
        <v>#VALUE!</v>
      </c>
      <c r="L70" s="238">
        <f t="shared" si="0"/>
        <v>0</v>
      </c>
    </row>
    <row r="71" spans="1:12" s="238" customFormat="1" ht="25.5">
      <c r="A71" s="336" t="s">
        <v>63</v>
      </c>
      <c r="B71" s="242" t="s">
        <v>349</v>
      </c>
      <c r="C71" s="241" t="s">
        <v>350</v>
      </c>
      <c r="D71" s="242" t="s">
        <v>33</v>
      </c>
      <c r="E71" s="242" t="s">
        <v>25</v>
      </c>
      <c r="F71" s="243">
        <v>31</v>
      </c>
      <c r="G71" s="270"/>
      <c r="H71" s="270"/>
      <c r="I71" s="244">
        <f t="shared" ref="I71:I93" si="12">ROUND(SUM(G71:H71),2)</f>
        <v>0</v>
      </c>
      <c r="J71" s="244">
        <f t="shared" ref="J71:J80" si="13">ROUND(I71*F71,2)</f>
        <v>0</v>
      </c>
      <c r="K71" s="337" t="e">
        <f t="shared" si="11"/>
        <v>#VALUE!</v>
      </c>
      <c r="L71" s="238">
        <f t="shared" si="0"/>
        <v>0</v>
      </c>
    </row>
    <row r="72" spans="1:12" s="238" customFormat="1" ht="38.25">
      <c r="A72" s="336" t="s">
        <v>64</v>
      </c>
      <c r="B72" s="242" t="s">
        <v>351</v>
      </c>
      <c r="C72" s="241" t="s">
        <v>352</v>
      </c>
      <c r="D72" s="242" t="s">
        <v>33</v>
      </c>
      <c r="E72" s="242" t="s">
        <v>25</v>
      </c>
      <c r="F72" s="243">
        <v>31</v>
      </c>
      <c r="G72" s="270"/>
      <c r="H72" s="270"/>
      <c r="I72" s="244">
        <f t="shared" si="12"/>
        <v>0</v>
      </c>
      <c r="J72" s="244">
        <f t="shared" si="13"/>
        <v>0</v>
      </c>
      <c r="K72" s="337" t="e">
        <f t="shared" si="11"/>
        <v>#VALUE!</v>
      </c>
      <c r="L72" s="238">
        <f t="shared" si="0"/>
        <v>0</v>
      </c>
    </row>
    <row r="73" spans="1:12" s="238" customFormat="1" ht="38.25">
      <c r="A73" s="336" t="s">
        <v>65</v>
      </c>
      <c r="B73" s="242" t="s">
        <v>353</v>
      </c>
      <c r="C73" s="241" t="s">
        <v>354</v>
      </c>
      <c r="D73" s="242" t="s">
        <v>33</v>
      </c>
      <c r="E73" s="242" t="s">
        <v>25</v>
      </c>
      <c r="F73" s="243">
        <v>31</v>
      </c>
      <c r="G73" s="270"/>
      <c r="H73" s="270"/>
      <c r="I73" s="244">
        <f t="shared" si="12"/>
        <v>0</v>
      </c>
      <c r="J73" s="244">
        <f t="shared" si="13"/>
        <v>0</v>
      </c>
      <c r="K73" s="337" t="e">
        <f t="shared" si="11"/>
        <v>#VALUE!</v>
      </c>
      <c r="L73" s="238">
        <f t="shared" si="0"/>
        <v>0</v>
      </c>
    </row>
    <row r="74" spans="1:12" s="238" customFormat="1" ht="114.75">
      <c r="A74" s="336" t="s">
        <v>66</v>
      </c>
      <c r="B74" s="242" t="s">
        <v>355</v>
      </c>
      <c r="C74" s="241" t="s">
        <v>356</v>
      </c>
      <c r="D74" s="242" t="s">
        <v>219</v>
      </c>
      <c r="E74" s="242" t="s">
        <v>199</v>
      </c>
      <c r="F74" s="243">
        <v>4</v>
      </c>
      <c r="G74" s="270"/>
      <c r="H74" s="270"/>
      <c r="I74" s="244">
        <f t="shared" si="12"/>
        <v>0</v>
      </c>
      <c r="J74" s="244">
        <f t="shared" si="13"/>
        <v>0</v>
      </c>
      <c r="K74" s="337" t="e">
        <f t="shared" si="11"/>
        <v>#VALUE!</v>
      </c>
      <c r="L74" s="238">
        <f t="shared" si="0"/>
        <v>0</v>
      </c>
    </row>
    <row r="75" spans="1:12" s="238" customFormat="1" ht="38.25">
      <c r="A75" s="336" t="s">
        <v>67</v>
      </c>
      <c r="B75" s="242" t="s">
        <v>357</v>
      </c>
      <c r="C75" s="241" t="s">
        <v>358</v>
      </c>
      <c r="D75" s="242" t="s">
        <v>219</v>
      </c>
      <c r="E75" s="242" t="s">
        <v>199</v>
      </c>
      <c r="F75" s="243">
        <v>4</v>
      </c>
      <c r="G75" s="270"/>
      <c r="H75" s="270"/>
      <c r="I75" s="244">
        <f t="shared" si="12"/>
        <v>0</v>
      </c>
      <c r="J75" s="244">
        <f t="shared" si="13"/>
        <v>0</v>
      </c>
      <c r="K75" s="337" t="e">
        <f t="shared" si="11"/>
        <v>#VALUE!</v>
      </c>
      <c r="L75" s="238">
        <f t="shared" si="0"/>
        <v>0</v>
      </c>
    </row>
    <row r="76" spans="1:12" s="238" customFormat="1" ht="25.5">
      <c r="A76" s="336" t="s">
        <v>68</v>
      </c>
      <c r="B76" s="242" t="s">
        <v>359</v>
      </c>
      <c r="C76" s="241" t="s">
        <v>360</v>
      </c>
      <c r="D76" s="242" t="s">
        <v>33</v>
      </c>
      <c r="E76" s="242" t="s">
        <v>25</v>
      </c>
      <c r="F76" s="243">
        <v>19</v>
      </c>
      <c r="G76" s="270"/>
      <c r="H76" s="270"/>
      <c r="I76" s="244">
        <f t="shared" si="12"/>
        <v>0</v>
      </c>
      <c r="J76" s="244">
        <f t="shared" si="13"/>
        <v>0</v>
      </c>
      <c r="K76" s="337" t="e">
        <f t="shared" si="11"/>
        <v>#VALUE!</v>
      </c>
      <c r="L76" s="238">
        <f t="shared" si="0"/>
        <v>0</v>
      </c>
    </row>
    <row r="77" spans="1:12" s="238" customFormat="1" ht="25.5">
      <c r="A77" s="336" t="s">
        <v>69</v>
      </c>
      <c r="B77" s="242" t="s">
        <v>361</v>
      </c>
      <c r="C77" s="241" t="s">
        <v>362</v>
      </c>
      <c r="D77" s="242" t="s">
        <v>33</v>
      </c>
      <c r="E77" s="242" t="s">
        <v>25</v>
      </c>
      <c r="F77" s="243">
        <v>4</v>
      </c>
      <c r="G77" s="270"/>
      <c r="H77" s="270"/>
      <c r="I77" s="244">
        <f t="shared" si="12"/>
        <v>0</v>
      </c>
      <c r="J77" s="244">
        <f t="shared" si="13"/>
        <v>0</v>
      </c>
      <c r="K77" s="337" t="e">
        <f t="shared" si="11"/>
        <v>#VALUE!</v>
      </c>
      <c r="L77" s="238">
        <f t="shared" si="0"/>
        <v>0</v>
      </c>
    </row>
    <row r="78" spans="1:12" s="238" customFormat="1" ht="25.5">
      <c r="A78" s="336" t="s">
        <v>70</v>
      </c>
      <c r="B78" s="242" t="s">
        <v>361</v>
      </c>
      <c r="C78" s="241" t="s">
        <v>363</v>
      </c>
      <c r="D78" s="242" t="s">
        <v>33</v>
      </c>
      <c r="E78" s="242" t="s">
        <v>25</v>
      </c>
      <c r="F78" s="243">
        <v>11</v>
      </c>
      <c r="G78" s="270"/>
      <c r="H78" s="270"/>
      <c r="I78" s="244">
        <f t="shared" si="12"/>
        <v>0</v>
      </c>
      <c r="J78" s="244">
        <f t="shared" si="13"/>
        <v>0</v>
      </c>
      <c r="K78" s="337" t="e">
        <f t="shared" si="11"/>
        <v>#VALUE!</v>
      </c>
      <c r="L78" s="238">
        <f t="shared" ref="L78:L138" si="14">F78*G78</f>
        <v>0</v>
      </c>
    </row>
    <row r="79" spans="1:12" s="238" customFormat="1" ht="25.5">
      <c r="A79" s="336" t="s">
        <v>71</v>
      </c>
      <c r="B79" s="242" t="s">
        <v>364</v>
      </c>
      <c r="C79" s="241" t="s">
        <v>365</v>
      </c>
      <c r="D79" s="242" t="s">
        <v>33</v>
      </c>
      <c r="E79" s="242" t="s">
        <v>25</v>
      </c>
      <c r="F79" s="243">
        <v>2</v>
      </c>
      <c r="G79" s="270"/>
      <c r="H79" s="270"/>
      <c r="I79" s="244">
        <f t="shared" si="12"/>
        <v>0</v>
      </c>
      <c r="J79" s="244">
        <f t="shared" si="13"/>
        <v>0</v>
      </c>
      <c r="K79" s="337" t="e">
        <f t="shared" si="11"/>
        <v>#VALUE!</v>
      </c>
      <c r="L79" s="238">
        <f t="shared" si="14"/>
        <v>0</v>
      </c>
    </row>
    <row r="80" spans="1:12" s="238" customFormat="1" ht="25.5">
      <c r="A80" s="336" t="s">
        <v>72</v>
      </c>
      <c r="B80" s="242" t="s">
        <v>366</v>
      </c>
      <c r="C80" s="241" t="s">
        <v>367</v>
      </c>
      <c r="D80" s="242" t="s">
        <v>33</v>
      </c>
      <c r="E80" s="242" t="s">
        <v>25</v>
      </c>
      <c r="F80" s="243">
        <v>1</v>
      </c>
      <c r="G80" s="270"/>
      <c r="H80" s="270"/>
      <c r="I80" s="244">
        <f t="shared" si="12"/>
        <v>0</v>
      </c>
      <c r="J80" s="244">
        <f t="shared" si="13"/>
        <v>0</v>
      </c>
      <c r="K80" s="337" t="e">
        <f t="shared" si="11"/>
        <v>#VALUE!</v>
      </c>
      <c r="L80" s="238">
        <f t="shared" si="14"/>
        <v>0</v>
      </c>
    </row>
    <row r="81" spans="1:12" s="238" customFormat="1" ht="51">
      <c r="A81" s="336" t="s">
        <v>73</v>
      </c>
      <c r="B81" s="242" t="s">
        <v>368</v>
      </c>
      <c r="C81" s="241" t="s">
        <v>369</v>
      </c>
      <c r="D81" s="242" t="s">
        <v>33</v>
      </c>
      <c r="E81" s="242" t="s">
        <v>25</v>
      </c>
      <c r="F81" s="243">
        <v>1</v>
      </c>
      <c r="G81" s="270"/>
      <c r="H81" s="270"/>
      <c r="I81" s="244">
        <f t="shared" si="12"/>
        <v>0</v>
      </c>
      <c r="J81" s="244">
        <f>ROUND(I81*F81,2)</f>
        <v>0</v>
      </c>
      <c r="K81" s="337" t="e">
        <f>ROUND((J81*(1+$K$4)),2)</f>
        <v>#VALUE!</v>
      </c>
      <c r="L81" s="238">
        <f t="shared" si="14"/>
        <v>0</v>
      </c>
    </row>
    <row r="82" spans="1:12" s="238" customFormat="1" ht="12.75">
      <c r="A82" s="332" t="s">
        <v>370</v>
      </c>
      <c r="B82" s="236" t="s">
        <v>371</v>
      </c>
      <c r="C82" s="236"/>
      <c r="D82" s="236"/>
      <c r="E82" s="236"/>
      <c r="F82" s="236"/>
      <c r="G82" s="236"/>
      <c r="H82" s="236"/>
      <c r="I82" s="236"/>
      <c r="J82" s="237">
        <f>SUM(J83:J85)</f>
        <v>0</v>
      </c>
      <c r="K82" s="333" t="e">
        <f>SUM(K83:K85)</f>
        <v>#VALUE!</v>
      </c>
      <c r="L82" s="238">
        <f t="shared" si="14"/>
        <v>0</v>
      </c>
    </row>
    <row r="83" spans="1:12" s="238" customFormat="1" ht="63.75">
      <c r="A83" s="336" t="s">
        <v>74</v>
      </c>
      <c r="B83" s="242" t="s">
        <v>372</v>
      </c>
      <c r="C83" s="241" t="s">
        <v>81</v>
      </c>
      <c r="D83" s="242" t="s">
        <v>33</v>
      </c>
      <c r="E83" s="242" t="s">
        <v>28</v>
      </c>
      <c r="F83" s="243">
        <v>56.55</v>
      </c>
      <c r="G83" s="270"/>
      <c r="H83" s="270"/>
      <c r="I83" s="244">
        <f t="shared" si="12"/>
        <v>0</v>
      </c>
      <c r="J83" s="244">
        <f>ROUND(I83*F83,2)</f>
        <v>0</v>
      </c>
      <c r="K83" s="337" t="e">
        <f>ROUND((J83*(1+$K$4)),2)</f>
        <v>#VALUE!</v>
      </c>
      <c r="L83" s="238">
        <f t="shared" si="14"/>
        <v>0</v>
      </c>
    </row>
    <row r="84" spans="1:12" s="238" customFormat="1" ht="25.5">
      <c r="A84" s="336" t="s">
        <v>373</v>
      </c>
      <c r="B84" s="242" t="s">
        <v>374</v>
      </c>
      <c r="C84" s="241" t="s">
        <v>375</v>
      </c>
      <c r="D84" s="242" t="s">
        <v>33</v>
      </c>
      <c r="E84" s="242" t="s">
        <v>27</v>
      </c>
      <c r="F84" s="243">
        <v>0.72</v>
      </c>
      <c r="G84" s="270"/>
      <c r="H84" s="270"/>
      <c r="I84" s="244">
        <f t="shared" si="12"/>
        <v>0</v>
      </c>
      <c r="J84" s="244">
        <f>ROUND(I84*F84,2)</f>
        <v>0</v>
      </c>
      <c r="K84" s="337" t="e">
        <f t="shared" ref="K84:K85" si="15">ROUND((J84*(1+$K$4)),2)</f>
        <v>#VALUE!</v>
      </c>
      <c r="L84" s="238">
        <f t="shared" si="14"/>
        <v>0</v>
      </c>
    </row>
    <row r="85" spans="1:12" s="238" customFormat="1" ht="25.5">
      <c r="A85" s="336" t="s">
        <v>376</v>
      </c>
      <c r="B85" s="242" t="s">
        <v>377</v>
      </c>
      <c r="C85" s="241" t="s">
        <v>378</v>
      </c>
      <c r="D85" s="242" t="s">
        <v>33</v>
      </c>
      <c r="E85" s="242" t="s">
        <v>28</v>
      </c>
      <c r="F85" s="243">
        <v>8.16</v>
      </c>
      <c r="G85" s="270"/>
      <c r="H85" s="270"/>
      <c r="I85" s="244">
        <f t="shared" si="12"/>
        <v>0</v>
      </c>
      <c r="J85" s="244">
        <f t="shared" ref="J85" si="16">ROUND(I85*F85,2)</f>
        <v>0</v>
      </c>
      <c r="K85" s="337" t="e">
        <f t="shared" si="15"/>
        <v>#VALUE!</v>
      </c>
      <c r="L85" s="238">
        <f t="shared" si="14"/>
        <v>0</v>
      </c>
    </row>
    <row r="86" spans="1:12" s="238" customFormat="1" ht="12.75">
      <c r="A86" s="332" t="s">
        <v>379</v>
      </c>
      <c r="B86" s="236" t="s">
        <v>380</v>
      </c>
      <c r="C86" s="236"/>
      <c r="D86" s="236"/>
      <c r="E86" s="236"/>
      <c r="F86" s="236"/>
      <c r="G86" s="236"/>
      <c r="H86" s="236"/>
      <c r="I86" s="236"/>
      <c r="J86" s="237">
        <f>SUM(J87:J88)</f>
        <v>0</v>
      </c>
      <c r="K86" s="333" t="e">
        <f>SUM(K87:K88)</f>
        <v>#VALUE!</v>
      </c>
      <c r="L86" s="238">
        <f t="shared" si="14"/>
        <v>0</v>
      </c>
    </row>
    <row r="87" spans="1:12" s="238" customFormat="1" ht="25.5">
      <c r="A87" s="336" t="s">
        <v>75</v>
      </c>
      <c r="B87" s="242" t="s">
        <v>381</v>
      </c>
      <c r="C87" s="241" t="s">
        <v>82</v>
      </c>
      <c r="D87" s="242" t="s">
        <v>33</v>
      </c>
      <c r="E87" s="242" t="s">
        <v>28</v>
      </c>
      <c r="F87" s="243">
        <v>11.9</v>
      </c>
      <c r="G87" s="270"/>
      <c r="H87" s="270"/>
      <c r="I87" s="244">
        <f t="shared" si="12"/>
        <v>0</v>
      </c>
      <c r="J87" s="244">
        <f>ROUND(I87*F87,2)</f>
        <v>0</v>
      </c>
      <c r="K87" s="337" t="e">
        <f>ROUND((J87*(1+$K$4)),2)</f>
        <v>#VALUE!</v>
      </c>
      <c r="L87" s="238">
        <f t="shared" si="14"/>
        <v>0</v>
      </c>
    </row>
    <row r="88" spans="1:12" s="238" customFormat="1" ht="38.25">
      <c r="A88" s="336" t="s">
        <v>76</v>
      </c>
      <c r="B88" s="242" t="s">
        <v>382</v>
      </c>
      <c r="C88" s="241" t="s">
        <v>383</v>
      </c>
      <c r="D88" s="242" t="s">
        <v>33</v>
      </c>
      <c r="E88" s="242" t="s">
        <v>25</v>
      </c>
      <c r="F88" s="243">
        <v>37</v>
      </c>
      <c r="G88" s="270"/>
      <c r="H88" s="270"/>
      <c r="I88" s="244">
        <f t="shared" si="12"/>
        <v>0</v>
      </c>
      <c r="J88" s="244">
        <f>ROUND(I88*F88,2)</f>
        <v>0</v>
      </c>
      <c r="K88" s="337" t="e">
        <f>ROUND((J88*(1+$K$4)),2)</f>
        <v>#VALUE!</v>
      </c>
      <c r="L88" s="238">
        <f t="shared" si="14"/>
        <v>0</v>
      </c>
    </row>
    <row r="89" spans="1:12" s="238" customFormat="1" ht="12.75">
      <c r="A89" s="332" t="s">
        <v>384</v>
      </c>
      <c r="B89" s="236" t="s">
        <v>4</v>
      </c>
      <c r="C89" s="236"/>
      <c r="D89" s="236"/>
      <c r="E89" s="236"/>
      <c r="F89" s="236"/>
      <c r="G89" s="236"/>
      <c r="H89" s="236"/>
      <c r="I89" s="236"/>
      <c r="J89" s="237">
        <f>SUM(J90:J93)</f>
        <v>0</v>
      </c>
      <c r="K89" s="333" t="e">
        <f>SUM(K90:K93)</f>
        <v>#VALUE!</v>
      </c>
      <c r="L89" s="238">
        <f t="shared" si="14"/>
        <v>0</v>
      </c>
    </row>
    <row r="90" spans="1:12" s="238" customFormat="1" ht="25.5">
      <c r="A90" s="336" t="s">
        <v>77</v>
      </c>
      <c r="B90" s="242" t="s">
        <v>385</v>
      </c>
      <c r="C90" s="241" t="s">
        <v>386</v>
      </c>
      <c r="D90" s="242" t="s">
        <v>219</v>
      </c>
      <c r="E90" s="242" t="s">
        <v>262</v>
      </c>
      <c r="F90" s="243">
        <v>3.78</v>
      </c>
      <c r="G90" s="270"/>
      <c r="H90" s="270"/>
      <c r="I90" s="244">
        <f t="shared" si="12"/>
        <v>0</v>
      </c>
      <c r="J90" s="244">
        <f>ROUND(I90*F90,2)</f>
        <v>0</v>
      </c>
      <c r="K90" s="337" t="e">
        <f>ROUND((J90*(1+$K$4)),2)</f>
        <v>#VALUE!</v>
      </c>
      <c r="L90" s="238">
        <f t="shared" si="14"/>
        <v>0</v>
      </c>
    </row>
    <row r="91" spans="1:12" s="238" customFormat="1" ht="63.75">
      <c r="A91" s="336" t="s">
        <v>387</v>
      </c>
      <c r="B91" s="242" t="s">
        <v>388</v>
      </c>
      <c r="C91" s="241" t="s">
        <v>389</v>
      </c>
      <c r="D91" s="242" t="s">
        <v>33</v>
      </c>
      <c r="E91" s="242" t="s">
        <v>25</v>
      </c>
      <c r="F91" s="243">
        <v>2</v>
      </c>
      <c r="G91" s="270"/>
      <c r="H91" s="270"/>
      <c r="I91" s="244">
        <f t="shared" si="12"/>
        <v>0</v>
      </c>
      <c r="J91" s="244">
        <f t="shared" ref="J91:J93" si="17">ROUND(I91*F91,2)</f>
        <v>0</v>
      </c>
      <c r="K91" s="337" t="e">
        <f t="shared" ref="K91:K93" si="18">ROUND((J91*(1+$K$4)),2)</f>
        <v>#VALUE!</v>
      </c>
      <c r="L91" s="238">
        <f t="shared" si="14"/>
        <v>0</v>
      </c>
    </row>
    <row r="92" spans="1:12" s="238" customFormat="1" ht="38.25">
      <c r="A92" s="336" t="s">
        <v>390</v>
      </c>
      <c r="B92" s="242" t="s">
        <v>391</v>
      </c>
      <c r="C92" s="241" t="s">
        <v>392</v>
      </c>
      <c r="D92" s="242" t="s">
        <v>33</v>
      </c>
      <c r="E92" s="242" t="s">
        <v>25</v>
      </c>
      <c r="F92" s="243">
        <v>1</v>
      </c>
      <c r="G92" s="270"/>
      <c r="H92" s="270"/>
      <c r="I92" s="244">
        <f t="shared" si="12"/>
        <v>0</v>
      </c>
      <c r="J92" s="244">
        <f t="shared" si="17"/>
        <v>0</v>
      </c>
      <c r="K92" s="337" t="e">
        <f t="shared" si="18"/>
        <v>#VALUE!</v>
      </c>
      <c r="L92" s="238">
        <f t="shared" si="14"/>
        <v>0</v>
      </c>
    </row>
    <row r="93" spans="1:12" s="238" customFormat="1" ht="38.25">
      <c r="A93" s="336" t="s">
        <v>393</v>
      </c>
      <c r="B93" s="242" t="s">
        <v>394</v>
      </c>
      <c r="C93" s="241" t="s">
        <v>395</v>
      </c>
      <c r="D93" s="242" t="s">
        <v>33</v>
      </c>
      <c r="E93" s="242" t="s">
        <v>25</v>
      </c>
      <c r="F93" s="243">
        <v>1</v>
      </c>
      <c r="G93" s="270"/>
      <c r="H93" s="270"/>
      <c r="I93" s="244">
        <f t="shared" si="12"/>
        <v>0</v>
      </c>
      <c r="J93" s="244">
        <f t="shared" si="17"/>
        <v>0</v>
      </c>
      <c r="K93" s="337" t="e">
        <f t="shared" si="18"/>
        <v>#VALUE!</v>
      </c>
      <c r="L93" s="238">
        <f t="shared" si="14"/>
        <v>0</v>
      </c>
    </row>
    <row r="94" spans="1:12" s="238" customFormat="1" ht="12.75">
      <c r="A94" s="332" t="s">
        <v>396</v>
      </c>
      <c r="B94" s="236" t="s">
        <v>397</v>
      </c>
      <c r="C94" s="236"/>
      <c r="D94" s="236"/>
      <c r="E94" s="236"/>
      <c r="F94" s="236"/>
      <c r="G94" s="236"/>
      <c r="H94" s="236"/>
      <c r="I94" s="236"/>
      <c r="J94" s="237">
        <f>J95</f>
        <v>0</v>
      </c>
      <c r="K94" s="333" t="e">
        <f>K95</f>
        <v>#VALUE!</v>
      </c>
      <c r="L94" s="238">
        <f t="shared" si="14"/>
        <v>0</v>
      </c>
    </row>
    <row r="95" spans="1:12" s="238" customFormat="1" ht="12.75">
      <c r="A95" s="334" t="s">
        <v>78</v>
      </c>
      <c r="B95" s="239" t="s">
        <v>398</v>
      </c>
      <c r="C95" s="239"/>
      <c r="D95" s="239"/>
      <c r="E95" s="239"/>
      <c r="F95" s="239"/>
      <c r="G95" s="239"/>
      <c r="H95" s="239"/>
      <c r="I95" s="239"/>
      <c r="J95" s="240">
        <f>SUM(J96:J97)</f>
        <v>0</v>
      </c>
      <c r="K95" s="335" t="e">
        <f>SUM(K96:K97)</f>
        <v>#VALUE!</v>
      </c>
      <c r="L95" s="238">
        <f t="shared" si="14"/>
        <v>0</v>
      </c>
    </row>
    <row r="96" spans="1:12" s="238" customFormat="1" ht="38.25">
      <c r="A96" s="336" t="s">
        <v>79</v>
      </c>
      <c r="B96" s="242" t="s">
        <v>399</v>
      </c>
      <c r="C96" s="241" t="s">
        <v>400</v>
      </c>
      <c r="D96" s="242" t="s">
        <v>33</v>
      </c>
      <c r="E96" s="242" t="s">
        <v>28</v>
      </c>
      <c r="F96" s="243">
        <v>88.6</v>
      </c>
      <c r="G96" s="270"/>
      <c r="H96" s="270"/>
      <c r="I96" s="244">
        <f t="shared" ref="I96:I102" si="19">ROUND(SUM(G96:H96),2)</f>
        <v>0</v>
      </c>
      <c r="J96" s="244">
        <f t="shared" ref="J96:J102" si="20">ROUND(I96*F96,2)</f>
        <v>0</v>
      </c>
      <c r="K96" s="337" t="e">
        <f t="shared" ref="K96:K102" si="21">ROUND((J96*(1+$K$4)),2)</f>
        <v>#VALUE!</v>
      </c>
      <c r="L96" s="238">
        <f t="shared" si="14"/>
        <v>0</v>
      </c>
    </row>
    <row r="97" spans="1:12" s="238" customFormat="1" ht="51">
      <c r="A97" s="336" t="s">
        <v>80</v>
      </c>
      <c r="B97" s="242" t="s">
        <v>399</v>
      </c>
      <c r="C97" s="241" t="s">
        <v>401</v>
      </c>
      <c r="D97" s="242" t="s">
        <v>33</v>
      </c>
      <c r="E97" s="242" t="s">
        <v>28</v>
      </c>
      <c r="F97" s="243">
        <v>180.37</v>
      </c>
      <c r="G97" s="270"/>
      <c r="H97" s="270"/>
      <c r="I97" s="244">
        <f t="shared" si="19"/>
        <v>0</v>
      </c>
      <c r="J97" s="244">
        <f t="shared" si="20"/>
        <v>0</v>
      </c>
      <c r="K97" s="337" t="e">
        <f t="shared" si="21"/>
        <v>#VALUE!</v>
      </c>
      <c r="L97" s="238">
        <f t="shared" si="14"/>
        <v>0</v>
      </c>
    </row>
    <row r="98" spans="1:12" s="238" customFormat="1" ht="12.75">
      <c r="A98" s="332" t="s">
        <v>402</v>
      </c>
      <c r="B98" s="236" t="s">
        <v>403</v>
      </c>
      <c r="C98" s="236"/>
      <c r="D98" s="236"/>
      <c r="E98" s="236"/>
      <c r="F98" s="236"/>
      <c r="G98" s="236"/>
      <c r="H98" s="236"/>
      <c r="I98" s="236"/>
      <c r="J98" s="237">
        <f>SUM(J99:J105)</f>
        <v>0</v>
      </c>
      <c r="K98" s="333" t="e">
        <f>SUM(K99:K105)</f>
        <v>#VALUE!</v>
      </c>
      <c r="L98" s="238">
        <f t="shared" si="14"/>
        <v>0</v>
      </c>
    </row>
    <row r="99" spans="1:12" s="238" customFormat="1" ht="51">
      <c r="A99" s="336" t="s">
        <v>85</v>
      </c>
      <c r="B99" s="242" t="s">
        <v>404</v>
      </c>
      <c r="C99" s="241" t="s">
        <v>405</v>
      </c>
      <c r="D99" s="242" t="s">
        <v>33</v>
      </c>
      <c r="E99" s="242" t="s">
        <v>28</v>
      </c>
      <c r="F99" s="243">
        <v>74.88</v>
      </c>
      <c r="G99" s="270"/>
      <c r="H99" s="270"/>
      <c r="I99" s="244">
        <f t="shared" si="19"/>
        <v>0</v>
      </c>
      <c r="J99" s="244">
        <f t="shared" si="20"/>
        <v>0</v>
      </c>
      <c r="K99" s="337" t="e">
        <f t="shared" si="21"/>
        <v>#VALUE!</v>
      </c>
      <c r="L99" s="238">
        <f t="shared" si="14"/>
        <v>0</v>
      </c>
    </row>
    <row r="100" spans="1:12" s="238" customFormat="1" ht="38.25">
      <c r="A100" s="336" t="s">
        <v>86</v>
      </c>
      <c r="B100" s="242" t="s">
        <v>406</v>
      </c>
      <c r="C100" s="241" t="s">
        <v>407</v>
      </c>
      <c r="D100" s="242" t="s">
        <v>33</v>
      </c>
      <c r="E100" s="242" t="s">
        <v>28</v>
      </c>
      <c r="F100" s="243">
        <v>46.85</v>
      </c>
      <c r="G100" s="270"/>
      <c r="H100" s="270"/>
      <c r="I100" s="244">
        <f t="shared" si="19"/>
        <v>0</v>
      </c>
      <c r="J100" s="244">
        <f t="shared" si="20"/>
        <v>0</v>
      </c>
      <c r="K100" s="337" t="e">
        <f t="shared" si="21"/>
        <v>#VALUE!</v>
      </c>
      <c r="L100" s="238">
        <f t="shared" si="14"/>
        <v>0</v>
      </c>
    </row>
    <row r="101" spans="1:12" s="238" customFormat="1" ht="38.25">
      <c r="A101" s="336" t="s">
        <v>87</v>
      </c>
      <c r="B101" s="242" t="s">
        <v>408</v>
      </c>
      <c r="C101" s="241" t="s">
        <v>409</v>
      </c>
      <c r="D101" s="242" t="s">
        <v>33</v>
      </c>
      <c r="E101" s="242" t="s">
        <v>28</v>
      </c>
      <c r="F101" s="243">
        <v>28.03</v>
      </c>
      <c r="G101" s="270"/>
      <c r="H101" s="270"/>
      <c r="I101" s="244">
        <f t="shared" si="19"/>
        <v>0</v>
      </c>
      <c r="J101" s="244">
        <f t="shared" si="20"/>
        <v>0</v>
      </c>
      <c r="K101" s="337" t="e">
        <f t="shared" si="21"/>
        <v>#VALUE!</v>
      </c>
      <c r="L101" s="238">
        <f t="shared" si="14"/>
        <v>0</v>
      </c>
    </row>
    <row r="102" spans="1:12" s="238" customFormat="1" ht="25.5">
      <c r="A102" s="336" t="s">
        <v>88</v>
      </c>
      <c r="B102" s="242" t="s">
        <v>410</v>
      </c>
      <c r="C102" s="241" t="s">
        <v>411</v>
      </c>
      <c r="D102" s="242" t="s">
        <v>33</v>
      </c>
      <c r="E102" s="242" t="s">
        <v>27</v>
      </c>
      <c r="F102" s="243">
        <v>15.97</v>
      </c>
      <c r="G102" s="270"/>
      <c r="H102" s="270"/>
      <c r="I102" s="244">
        <f t="shared" si="19"/>
        <v>0</v>
      </c>
      <c r="J102" s="244">
        <f t="shared" si="20"/>
        <v>0</v>
      </c>
      <c r="K102" s="337" t="e">
        <f>ROUND((J102*(1+$K$4)),2)</f>
        <v>#VALUE!</v>
      </c>
      <c r="L102" s="238">
        <f t="shared" si="14"/>
        <v>0</v>
      </c>
    </row>
    <row r="103" spans="1:12" s="238" customFormat="1" ht="12.75" customHeight="1">
      <c r="A103" s="338" t="s">
        <v>89</v>
      </c>
      <c r="B103" s="245" t="s">
        <v>412</v>
      </c>
      <c r="C103" s="250" t="s">
        <v>413</v>
      </c>
      <c r="D103" s="245" t="s">
        <v>219</v>
      </c>
      <c r="E103" s="245" t="s">
        <v>27</v>
      </c>
      <c r="F103" s="246">
        <v>13.55</v>
      </c>
      <c r="G103" s="271"/>
      <c r="H103" s="271"/>
      <c r="I103" s="260">
        <f>ROUND(SUM(G103:H104),2)</f>
        <v>0</v>
      </c>
      <c r="J103" s="247">
        <f>ROUND(I103*F103,2)</f>
        <v>0</v>
      </c>
      <c r="K103" s="339" t="e">
        <f>ROUND((J103*(1+$K$4)),2)</f>
        <v>#VALUE!</v>
      </c>
      <c r="L103" s="238">
        <f t="shared" si="14"/>
        <v>0</v>
      </c>
    </row>
    <row r="104" spans="1:12" s="238" customFormat="1" ht="12.75" customHeight="1">
      <c r="A104" s="338"/>
      <c r="B104" s="245"/>
      <c r="C104" s="251"/>
      <c r="D104" s="245"/>
      <c r="E104" s="245"/>
      <c r="F104" s="246"/>
      <c r="G104" s="271"/>
      <c r="H104" s="271"/>
      <c r="I104" s="261"/>
      <c r="J104" s="247"/>
      <c r="K104" s="339"/>
      <c r="L104" s="238">
        <f t="shared" si="14"/>
        <v>0</v>
      </c>
    </row>
    <row r="105" spans="1:12" s="238" customFormat="1" ht="89.25">
      <c r="A105" s="336" t="s">
        <v>90</v>
      </c>
      <c r="B105" s="242" t="s">
        <v>414</v>
      </c>
      <c r="C105" s="241" t="s">
        <v>415</v>
      </c>
      <c r="D105" s="242" t="s">
        <v>219</v>
      </c>
      <c r="E105" s="242" t="s">
        <v>262</v>
      </c>
      <c r="F105" s="243">
        <v>650.67999999999995</v>
      </c>
      <c r="G105" s="270"/>
      <c r="H105" s="270"/>
      <c r="I105" s="244">
        <f>ROUND(SUM(G105:H105),2)</f>
        <v>0</v>
      </c>
      <c r="J105" s="244">
        <f>ROUND(I105*F105,2)</f>
        <v>0</v>
      </c>
      <c r="K105" s="337" t="e">
        <f>ROUND((J105*(1+$K$4)),2)</f>
        <v>#VALUE!</v>
      </c>
      <c r="L105" s="238">
        <f t="shared" si="14"/>
        <v>0</v>
      </c>
    </row>
    <row r="106" spans="1:12" s="238" customFormat="1" ht="12.75">
      <c r="A106" s="332" t="s">
        <v>416</v>
      </c>
      <c r="B106" s="236" t="s">
        <v>5</v>
      </c>
      <c r="C106" s="236"/>
      <c r="D106" s="236"/>
      <c r="E106" s="236"/>
      <c r="F106" s="236"/>
      <c r="G106" s="236"/>
      <c r="H106" s="236"/>
      <c r="I106" s="236"/>
      <c r="J106" s="237">
        <f>J107+J115</f>
        <v>0</v>
      </c>
      <c r="K106" s="333" t="e">
        <f>K107+K115</f>
        <v>#VALUE!</v>
      </c>
      <c r="L106" s="238">
        <f t="shared" si="14"/>
        <v>0</v>
      </c>
    </row>
    <row r="107" spans="1:12" s="238" customFormat="1" ht="12.75">
      <c r="A107" s="334" t="s">
        <v>91</v>
      </c>
      <c r="B107" s="239" t="s">
        <v>417</v>
      </c>
      <c r="C107" s="239"/>
      <c r="D107" s="239"/>
      <c r="E107" s="239"/>
      <c r="F107" s="239"/>
      <c r="G107" s="239"/>
      <c r="H107" s="239"/>
      <c r="I107" s="239"/>
      <c r="J107" s="240">
        <f>SUM(J108:J114)</f>
        <v>0</v>
      </c>
      <c r="K107" s="335" t="e">
        <f>SUM(K108:K114)</f>
        <v>#VALUE!</v>
      </c>
      <c r="L107" s="238">
        <f t="shared" si="14"/>
        <v>0</v>
      </c>
    </row>
    <row r="108" spans="1:12" s="238" customFormat="1" ht="25.5">
      <c r="A108" s="336" t="s">
        <v>92</v>
      </c>
      <c r="B108" s="242" t="s">
        <v>418</v>
      </c>
      <c r="C108" s="241" t="s">
        <v>84</v>
      </c>
      <c r="D108" s="242" t="s">
        <v>33</v>
      </c>
      <c r="E108" s="242" t="s">
        <v>28</v>
      </c>
      <c r="F108" s="243">
        <v>725.56</v>
      </c>
      <c r="G108" s="270"/>
      <c r="H108" s="270"/>
      <c r="I108" s="244">
        <f t="shared" ref="I108:I138" si="22">ROUND(SUM(G108:H108),2)</f>
        <v>0</v>
      </c>
      <c r="J108" s="244">
        <f t="shared" ref="J108:J138" si="23">ROUND(I108*F108,2)</f>
        <v>0</v>
      </c>
      <c r="K108" s="337" t="e">
        <f>ROUND((J108*(1+$K$4)),2)</f>
        <v>#VALUE!</v>
      </c>
      <c r="L108" s="238">
        <f t="shared" si="14"/>
        <v>0</v>
      </c>
    </row>
    <row r="109" spans="1:12" s="238" customFormat="1" ht="25.5">
      <c r="A109" s="336" t="s">
        <v>93</v>
      </c>
      <c r="B109" s="242" t="s">
        <v>419</v>
      </c>
      <c r="C109" s="241" t="s">
        <v>185</v>
      </c>
      <c r="D109" s="242" t="s">
        <v>33</v>
      </c>
      <c r="E109" s="242" t="s">
        <v>28</v>
      </c>
      <c r="F109" s="243">
        <v>725.56</v>
      </c>
      <c r="G109" s="270"/>
      <c r="H109" s="270"/>
      <c r="I109" s="244">
        <f t="shared" si="22"/>
        <v>0</v>
      </c>
      <c r="J109" s="244">
        <f t="shared" si="23"/>
        <v>0</v>
      </c>
      <c r="K109" s="337" t="e">
        <f>ROUND((J109*(1+$K$4)),2)</f>
        <v>#VALUE!</v>
      </c>
      <c r="L109" s="238">
        <f t="shared" si="14"/>
        <v>0</v>
      </c>
    </row>
    <row r="110" spans="1:12" s="238" customFormat="1" ht="25.5">
      <c r="A110" s="336" t="s">
        <v>94</v>
      </c>
      <c r="B110" s="242" t="s">
        <v>420</v>
      </c>
      <c r="C110" s="241" t="s">
        <v>421</v>
      </c>
      <c r="D110" s="242" t="s">
        <v>33</v>
      </c>
      <c r="E110" s="242" t="s">
        <v>28</v>
      </c>
      <c r="F110" s="243">
        <v>725</v>
      </c>
      <c r="G110" s="270"/>
      <c r="H110" s="270"/>
      <c r="I110" s="244">
        <f t="shared" si="22"/>
        <v>0</v>
      </c>
      <c r="J110" s="244">
        <f t="shared" si="23"/>
        <v>0</v>
      </c>
      <c r="K110" s="337" t="e">
        <f t="shared" ref="K109:K114" si="24">ROUND((J110*(1+$K$4)),2)</f>
        <v>#VALUE!</v>
      </c>
      <c r="L110" s="238">
        <f t="shared" si="14"/>
        <v>0</v>
      </c>
    </row>
    <row r="111" spans="1:12" s="238" customFormat="1" ht="25.5">
      <c r="A111" s="336" t="s">
        <v>95</v>
      </c>
      <c r="B111" s="242" t="s">
        <v>422</v>
      </c>
      <c r="C111" s="241" t="s">
        <v>423</v>
      </c>
      <c r="D111" s="242" t="s">
        <v>33</v>
      </c>
      <c r="E111" s="242" t="s">
        <v>28</v>
      </c>
      <c r="F111" s="243">
        <v>843.08</v>
      </c>
      <c r="G111" s="270"/>
      <c r="H111" s="270"/>
      <c r="I111" s="244">
        <f t="shared" si="22"/>
        <v>0</v>
      </c>
      <c r="J111" s="244">
        <f t="shared" si="23"/>
        <v>0</v>
      </c>
      <c r="K111" s="337" t="e">
        <f t="shared" si="24"/>
        <v>#VALUE!</v>
      </c>
      <c r="L111" s="238">
        <f t="shared" si="14"/>
        <v>0</v>
      </c>
    </row>
    <row r="112" spans="1:12" s="238" customFormat="1" ht="25.5">
      <c r="A112" s="336" t="s">
        <v>96</v>
      </c>
      <c r="B112" s="242" t="s">
        <v>424</v>
      </c>
      <c r="C112" s="241" t="s">
        <v>184</v>
      </c>
      <c r="D112" s="242" t="s">
        <v>33</v>
      </c>
      <c r="E112" s="242" t="s">
        <v>28</v>
      </c>
      <c r="F112" s="243">
        <v>843.08</v>
      </c>
      <c r="G112" s="270"/>
      <c r="H112" s="270"/>
      <c r="I112" s="244">
        <f t="shared" si="22"/>
        <v>0</v>
      </c>
      <c r="J112" s="244">
        <f t="shared" si="23"/>
        <v>0</v>
      </c>
      <c r="K112" s="337" t="e">
        <f t="shared" si="24"/>
        <v>#VALUE!</v>
      </c>
      <c r="L112" s="238">
        <f t="shared" si="14"/>
        <v>0</v>
      </c>
    </row>
    <row r="113" spans="1:12" s="238" customFormat="1" ht="25.5">
      <c r="A113" s="336" t="s">
        <v>97</v>
      </c>
      <c r="B113" s="242" t="s">
        <v>425</v>
      </c>
      <c r="C113" s="241" t="s">
        <v>83</v>
      </c>
      <c r="D113" s="242" t="s">
        <v>33</v>
      </c>
      <c r="E113" s="242" t="s">
        <v>28</v>
      </c>
      <c r="F113" s="243">
        <v>843.08</v>
      </c>
      <c r="G113" s="270"/>
      <c r="H113" s="270"/>
      <c r="I113" s="244">
        <f t="shared" si="22"/>
        <v>0</v>
      </c>
      <c r="J113" s="244">
        <f t="shared" si="23"/>
        <v>0</v>
      </c>
      <c r="K113" s="337" t="e">
        <f t="shared" si="24"/>
        <v>#VALUE!</v>
      </c>
      <c r="L113" s="238">
        <f t="shared" si="14"/>
        <v>0</v>
      </c>
    </row>
    <row r="114" spans="1:12" s="238" customFormat="1" ht="63.75">
      <c r="A114" s="336" t="s">
        <v>98</v>
      </c>
      <c r="B114" s="242" t="s">
        <v>426</v>
      </c>
      <c r="C114" s="241" t="s">
        <v>427</v>
      </c>
      <c r="D114" s="242" t="s">
        <v>254</v>
      </c>
      <c r="E114" s="242" t="s">
        <v>262</v>
      </c>
      <c r="F114" s="243">
        <v>972.96</v>
      </c>
      <c r="G114" s="270"/>
      <c r="H114" s="270"/>
      <c r="I114" s="244">
        <f t="shared" si="22"/>
        <v>0</v>
      </c>
      <c r="J114" s="244">
        <f t="shared" si="23"/>
        <v>0</v>
      </c>
      <c r="K114" s="337" t="e">
        <f>ROUND((J114*(1+$K$4)),2)</f>
        <v>#VALUE!</v>
      </c>
      <c r="L114" s="238">
        <f t="shared" si="14"/>
        <v>0</v>
      </c>
    </row>
    <row r="115" spans="1:12" s="238" customFormat="1" ht="12.75">
      <c r="A115" s="334" t="s">
        <v>99</v>
      </c>
      <c r="B115" s="239" t="s">
        <v>428</v>
      </c>
      <c r="C115" s="239"/>
      <c r="D115" s="239"/>
      <c r="E115" s="239"/>
      <c r="F115" s="239"/>
      <c r="G115" s="239"/>
      <c r="H115" s="239"/>
      <c r="I115" s="239"/>
      <c r="J115" s="240">
        <f>SUM(J116:J121)</f>
        <v>0</v>
      </c>
      <c r="K115" s="335" t="e">
        <f>SUM(K116:K121)</f>
        <v>#VALUE!</v>
      </c>
      <c r="L115" s="238">
        <f t="shared" si="14"/>
        <v>0</v>
      </c>
    </row>
    <row r="116" spans="1:12" s="238" customFormat="1" ht="25.5">
      <c r="A116" s="336" t="s">
        <v>100</v>
      </c>
      <c r="B116" s="242" t="s">
        <v>429</v>
      </c>
      <c r="C116" s="241" t="s">
        <v>430</v>
      </c>
      <c r="D116" s="242" t="s">
        <v>33</v>
      </c>
      <c r="E116" s="242" t="s">
        <v>28</v>
      </c>
      <c r="F116" s="243">
        <v>236.33</v>
      </c>
      <c r="G116" s="270"/>
      <c r="H116" s="270"/>
      <c r="I116" s="244">
        <f t="shared" si="22"/>
        <v>0</v>
      </c>
      <c r="J116" s="244">
        <f t="shared" si="23"/>
        <v>0</v>
      </c>
      <c r="K116" s="337" t="e">
        <f>ROUND((J116*(1+$K$4)),2)</f>
        <v>#VALUE!</v>
      </c>
      <c r="L116" s="238">
        <f t="shared" si="14"/>
        <v>0</v>
      </c>
    </row>
    <row r="117" spans="1:12" s="238" customFormat="1" ht="25.5">
      <c r="A117" s="336" t="s">
        <v>101</v>
      </c>
      <c r="B117" s="242" t="s">
        <v>431</v>
      </c>
      <c r="C117" s="241" t="s">
        <v>432</v>
      </c>
      <c r="D117" s="242" t="s">
        <v>254</v>
      </c>
      <c r="E117" s="242" t="s">
        <v>262</v>
      </c>
      <c r="F117" s="243">
        <v>236.33</v>
      </c>
      <c r="G117" s="270"/>
      <c r="H117" s="270"/>
      <c r="I117" s="244">
        <f t="shared" si="22"/>
        <v>0</v>
      </c>
      <c r="J117" s="244">
        <f t="shared" si="23"/>
        <v>0</v>
      </c>
      <c r="K117" s="337" t="e">
        <f t="shared" ref="K117:K121" si="25">ROUND((J117*(1+$K$4)),2)</f>
        <v>#VALUE!</v>
      </c>
      <c r="L117" s="238">
        <f t="shared" si="14"/>
        <v>0</v>
      </c>
    </row>
    <row r="118" spans="1:12" s="238" customFormat="1" ht="25.5">
      <c r="A118" s="336" t="s">
        <v>102</v>
      </c>
      <c r="B118" s="242" t="s">
        <v>433</v>
      </c>
      <c r="C118" s="241" t="s">
        <v>434</v>
      </c>
      <c r="D118" s="242" t="s">
        <v>33</v>
      </c>
      <c r="E118" s="242" t="s">
        <v>28</v>
      </c>
      <c r="F118" s="243">
        <v>236.33</v>
      </c>
      <c r="G118" s="270"/>
      <c r="H118" s="270"/>
      <c r="I118" s="244">
        <f t="shared" si="22"/>
        <v>0</v>
      </c>
      <c r="J118" s="244">
        <f t="shared" si="23"/>
        <v>0</v>
      </c>
      <c r="K118" s="337" t="e">
        <f t="shared" si="25"/>
        <v>#VALUE!</v>
      </c>
      <c r="L118" s="238">
        <f t="shared" si="14"/>
        <v>0</v>
      </c>
    </row>
    <row r="119" spans="1:12" s="238" customFormat="1" ht="25.5">
      <c r="A119" s="336" t="s">
        <v>103</v>
      </c>
      <c r="B119" s="242" t="s">
        <v>435</v>
      </c>
      <c r="C119" s="241" t="s">
        <v>436</v>
      </c>
      <c r="D119" s="242" t="s">
        <v>33</v>
      </c>
      <c r="E119" s="242" t="s">
        <v>28</v>
      </c>
      <c r="F119" s="243">
        <v>21.34</v>
      </c>
      <c r="G119" s="270"/>
      <c r="H119" s="270"/>
      <c r="I119" s="244">
        <f t="shared" si="22"/>
        <v>0</v>
      </c>
      <c r="J119" s="244">
        <f t="shared" si="23"/>
        <v>0</v>
      </c>
      <c r="K119" s="337" t="e">
        <f t="shared" si="25"/>
        <v>#VALUE!</v>
      </c>
      <c r="L119" s="238">
        <f t="shared" si="14"/>
        <v>0</v>
      </c>
    </row>
    <row r="120" spans="1:12" s="238" customFormat="1" ht="38.25">
      <c r="A120" s="336" t="s">
        <v>104</v>
      </c>
      <c r="B120" s="242" t="s">
        <v>437</v>
      </c>
      <c r="C120" s="241" t="s">
        <v>438</v>
      </c>
      <c r="D120" s="242" t="s">
        <v>33</v>
      </c>
      <c r="E120" s="242" t="s">
        <v>28</v>
      </c>
      <c r="F120" s="243">
        <v>21.34</v>
      </c>
      <c r="G120" s="270"/>
      <c r="H120" s="270"/>
      <c r="I120" s="244">
        <f t="shared" si="22"/>
        <v>0</v>
      </c>
      <c r="J120" s="244">
        <f t="shared" si="23"/>
        <v>0</v>
      </c>
      <c r="K120" s="337" t="e">
        <f t="shared" si="25"/>
        <v>#VALUE!</v>
      </c>
      <c r="L120" s="238">
        <f t="shared" si="14"/>
        <v>0</v>
      </c>
    </row>
    <row r="121" spans="1:12" s="238" customFormat="1" ht="51">
      <c r="A121" s="336" t="s">
        <v>105</v>
      </c>
      <c r="B121" s="242" t="s">
        <v>439</v>
      </c>
      <c r="C121" s="241" t="s">
        <v>440</v>
      </c>
      <c r="D121" s="242" t="s">
        <v>33</v>
      </c>
      <c r="E121" s="242" t="s">
        <v>28</v>
      </c>
      <c r="F121" s="243">
        <v>21.34</v>
      </c>
      <c r="G121" s="270"/>
      <c r="H121" s="270"/>
      <c r="I121" s="244">
        <f>ROUND(SUM(G121:H121),2)</f>
        <v>0</v>
      </c>
      <c r="J121" s="244">
        <f t="shared" si="23"/>
        <v>0</v>
      </c>
      <c r="K121" s="337" t="e">
        <f t="shared" si="25"/>
        <v>#VALUE!</v>
      </c>
      <c r="L121" s="238">
        <f t="shared" si="14"/>
        <v>0</v>
      </c>
    </row>
    <row r="122" spans="1:12" s="238" customFormat="1" ht="12.75">
      <c r="A122" s="332" t="s">
        <v>441</v>
      </c>
      <c r="B122" s="236" t="s">
        <v>442</v>
      </c>
      <c r="C122" s="236"/>
      <c r="D122" s="236"/>
      <c r="E122" s="236"/>
      <c r="F122" s="236"/>
      <c r="G122" s="236"/>
      <c r="H122" s="236"/>
      <c r="I122" s="236"/>
      <c r="J122" s="237">
        <f>SUM(J123:J124)</f>
        <v>0</v>
      </c>
      <c r="K122" s="333" t="e">
        <f>SUM(K123:K124)</f>
        <v>#VALUE!</v>
      </c>
      <c r="L122" s="238">
        <f t="shared" si="14"/>
        <v>0</v>
      </c>
    </row>
    <row r="123" spans="1:12" s="238" customFormat="1" ht="51">
      <c r="A123" s="336" t="s">
        <v>106</v>
      </c>
      <c r="B123" s="242" t="s">
        <v>443</v>
      </c>
      <c r="C123" s="241" t="s">
        <v>444</v>
      </c>
      <c r="D123" s="242" t="s">
        <v>219</v>
      </c>
      <c r="E123" s="242" t="s">
        <v>27</v>
      </c>
      <c r="F123" s="243">
        <v>189.17</v>
      </c>
      <c r="G123" s="270"/>
      <c r="H123" s="270"/>
      <c r="I123" s="244">
        <f t="shared" si="22"/>
        <v>0</v>
      </c>
      <c r="J123" s="244">
        <f t="shared" si="23"/>
        <v>0</v>
      </c>
      <c r="K123" s="337" t="e">
        <f>ROUND((J123*(1+$K$4)),2)</f>
        <v>#VALUE!</v>
      </c>
      <c r="L123" s="238">
        <f t="shared" si="14"/>
        <v>0</v>
      </c>
    </row>
    <row r="124" spans="1:12" s="238" customFormat="1" ht="76.5">
      <c r="A124" s="336" t="s">
        <v>107</v>
      </c>
      <c r="B124" s="242" t="s">
        <v>445</v>
      </c>
      <c r="C124" s="241" t="s">
        <v>446</v>
      </c>
      <c r="D124" s="242" t="s">
        <v>219</v>
      </c>
      <c r="E124" s="242" t="s">
        <v>27</v>
      </c>
      <c r="F124" s="243">
        <v>80.400000000000006</v>
      </c>
      <c r="G124" s="270"/>
      <c r="H124" s="270"/>
      <c r="I124" s="244">
        <f t="shared" si="22"/>
        <v>0</v>
      </c>
      <c r="J124" s="244">
        <f t="shared" si="23"/>
        <v>0</v>
      </c>
      <c r="K124" s="337" t="e">
        <f>ROUND((J124*(1+$K$4)),2)</f>
        <v>#VALUE!</v>
      </c>
      <c r="L124" s="238">
        <f t="shared" si="14"/>
        <v>0</v>
      </c>
    </row>
    <row r="125" spans="1:12" s="238" customFormat="1" ht="12.75">
      <c r="A125" s="332" t="s">
        <v>447</v>
      </c>
      <c r="B125" s="236" t="s">
        <v>448</v>
      </c>
      <c r="C125" s="236"/>
      <c r="D125" s="236"/>
      <c r="E125" s="236"/>
      <c r="F125" s="236"/>
      <c r="G125" s="236"/>
      <c r="H125" s="236"/>
      <c r="I125" s="236"/>
      <c r="J125" s="237">
        <f>SUM(J126:J138)</f>
        <v>0</v>
      </c>
      <c r="K125" s="333" t="e">
        <f>SUM(K126:K138)</f>
        <v>#VALUE!</v>
      </c>
      <c r="L125" s="238">
        <f t="shared" si="14"/>
        <v>0</v>
      </c>
    </row>
    <row r="126" spans="1:12" s="238" customFormat="1" ht="76.5">
      <c r="A126" s="336" t="s">
        <v>108</v>
      </c>
      <c r="B126" s="242" t="s">
        <v>449</v>
      </c>
      <c r="C126" s="241" t="s">
        <v>450</v>
      </c>
      <c r="D126" s="242" t="s">
        <v>219</v>
      </c>
      <c r="E126" s="242" t="s">
        <v>199</v>
      </c>
      <c r="F126" s="243">
        <v>1</v>
      </c>
      <c r="G126" s="270"/>
      <c r="H126" s="270"/>
      <c r="I126" s="244">
        <f t="shared" si="22"/>
        <v>0</v>
      </c>
      <c r="J126" s="244">
        <f t="shared" si="23"/>
        <v>0</v>
      </c>
      <c r="K126" s="337" t="e">
        <f>ROUND((J126*(1+$K$5)),2)</f>
        <v>#VALUE!</v>
      </c>
      <c r="L126" s="238">
        <f t="shared" si="14"/>
        <v>0</v>
      </c>
    </row>
    <row r="127" spans="1:12" s="238" customFormat="1" ht="89.25">
      <c r="A127" s="336" t="s">
        <v>109</v>
      </c>
      <c r="B127" s="242" t="s">
        <v>451</v>
      </c>
      <c r="C127" s="241" t="s">
        <v>452</v>
      </c>
      <c r="D127" s="242" t="s">
        <v>219</v>
      </c>
      <c r="E127" s="242" t="s">
        <v>199</v>
      </c>
      <c r="F127" s="243">
        <v>1</v>
      </c>
      <c r="G127" s="270"/>
      <c r="H127" s="270"/>
      <c r="I127" s="244">
        <f t="shared" si="22"/>
        <v>0</v>
      </c>
      <c r="J127" s="244">
        <f t="shared" si="23"/>
        <v>0</v>
      </c>
      <c r="K127" s="337" t="e">
        <f t="shared" ref="K127:K138" si="26">ROUND((J127*(1+$K$5)),2)</f>
        <v>#VALUE!</v>
      </c>
      <c r="L127" s="238">
        <f t="shared" si="14"/>
        <v>0</v>
      </c>
    </row>
    <row r="128" spans="1:12" s="238" customFormat="1" ht="318.75">
      <c r="A128" s="336" t="s">
        <v>110</v>
      </c>
      <c r="B128" s="242" t="s">
        <v>453</v>
      </c>
      <c r="C128" s="241" t="s">
        <v>454</v>
      </c>
      <c r="D128" s="242" t="s">
        <v>219</v>
      </c>
      <c r="E128" s="242" t="s">
        <v>199</v>
      </c>
      <c r="F128" s="243">
        <v>1</v>
      </c>
      <c r="G128" s="270"/>
      <c r="H128" s="270"/>
      <c r="I128" s="244">
        <f t="shared" si="22"/>
        <v>0</v>
      </c>
      <c r="J128" s="244">
        <f t="shared" si="23"/>
        <v>0</v>
      </c>
      <c r="K128" s="337" t="e">
        <f t="shared" si="26"/>
        <v>#VALUE!</v>
      </c>
      <c r="L128" s="238">
        <f t="shared" si="14"/>
        <v>0</v>
      </c>
    </row>
    <row r="129" spans="1:12" s="238" customFormat="1" ht="127.5">
      <c r="A129" s="336" t="s">
        <v>111</v>
      </c>
      <c r="B129" s="242" t="s">
        <v>455</v>
      </c>
      <c r="C129" s="241" t="s">
        <v>456</v>
      </c>
      <c r="D129" s="242" t="s">
        <v>219</v>
      </c>
      <c r="E129" s="242" t="s">
        <v>199</v>
      </c>
      <c r="F129" s="243">
        <v>1</v>
      </c>
      <c r="G129" s="270"/>
      <c r="H129" s="270"/>
      <c r="I129" s="244">
        <f t="shared" si="22"/>
        <v>0</v>
      </c>
      <c r="J129" s="244">
        <f t="shared" si="23"/>
        <v>0</v>
      </c>
      <c r="K129" s="337" t="e">
        <f t="shared" si="26"/>
        <v>#VALUE!</v>
      </c>
      <c r="L129" s="238">
        <f t="shared" si="14"/>
        <v>0</v>
      </c>
    </row>
    <row r="130" spans="1:12" s="238" customFormat="1" ht="242.25">
      <c r="A130" s="336" t="s">
        <v>112</v>
      </c>
      <c r="B130" s="242" t="s">
        <v>457</v>
      </c>
      <c r="C130" s="241" t="s">
        <v>458</v>
      </c>
      <c r="D130" s="242" t="s">
        <v>219</v>
      </c>
      <c r="E130" s="242" t="s">
        <v>199</v>
      </c>
      <c r="F130" s="243">
        <v>1</v>
      </c>
      <c r="G130" s="270"/>
      <c r="H130" s="270"/>
      <c r="I130" s="244">
        <f t="shared" si="22"/>
        <v>0</v>
      </c>
      <c r="J130" s="244">
        <f t="shared" si="23"/>
        <v>0</v>
      </c>
      <c r="K130" s="337" t="e">
        <f t="shared" si="26"/>
        <v>#VALUE!</v>
      </c>
      <c r="L130" s="238">
        <f t="shared" si="14"/>
        <v>0</v>
      </c>
    </row>
    <row r="131" spans="1:12" s="238" customFormat="1" ht="102">
      <c r="A131" s="336" t="s">
        <v>459</v>
      </c>
      <c r="B131" s="242" t="s">
        <v>460</v>
      </c>
      <c r="C131" s="241" t="s">
        <v>461</v>
      </c>
      <c r="D131" s="242" t="s">
        <v>219</v>
      </c>
      <c r="E131" s="242" t="s">
        <v>199</v>
      </c>
      <c r="F131" s="243">
        <v>1</v>
      </c>
      <c r="G131" s="270"/>
      <c r="H131" s="270"/>
      <c r="I131" s="244">
        <f t="shared" si="22"/>
        <v>0</v>
      </c>
      <c r="J131" s="244">
        <f t="shared" si="23"/>
        <v>0</v>
      </c>
      <c r="K131" s="337" t="e">
        <f t="shared" si="26"/>
        <v>#VALUE!</v>
      </c>
      <c r="L131" s="238">
        <f t="shared" si="14"/>
        <v>0</v>
      </c>
    </row>
    <row r="132" spans="1:12" s="238" customFormat="1" ht="63.75">
      <c r="A132" s="336" t="s">
        <v>462</v>
      </c>
      <c r="B132" s="242" t="s">
        <v>463</v>
      </c>
      <c r="C132" s="241" t="s">
        <v>464</v>
      </c>
      <c r="D132" s="242" t="s">
        <v>219</v>
      </c>
      <c r="E132" s="242" t="s">
        <v>199</v>
      </c>
      <c r="F132" s="243">
        <v>1</v>
      </c>
      <c r="G132" s="270"/>
      <c r="H132" s="270"/>
      <c r="I132" s="244">
        <f t="shared" si="22"/>
        <v>0</v>
      </c>
      <c r="J132" s="244">
        <f t="shared" si="23"/>
        <v>0</v>
      </c>
      <c r="K132" s="337" t="e">
        <f t="shared" si="26"/>
        <v>#VALUE!</v>
      </c>
      <c r="L132" s="238">
        <f t="shared" si="14"/>
        <v>0</v>
      </c>
    </row>
    <row r="133" spans="1:12" s="238" customFormat="1" ht="191.25">
      <c r="A133" s="336" t="s">
        <v>465</v>
      </c>
      <c r="B133" s="242" t="s">
        <v>466</v>
      </c>
      <c r="C133" s="241" t="s">
        <v>467</v>
      </c>
      <c r="D133" s="242" t="s">
        <v>219</v>
      </c>
      <c r="E133" s="242" t="s">
        <v>199</v>
      </c>
      <c r="F133" s="243">
        <v>1</v>
      </c>
      <c r="G133" s="270"/>
      <c r="H133" s="270"/>
      <c r="I133" s="244">
        <f t="shared" si="22"/>
        <v>0</v>
      </c>
      <c r="J133" s="244">
        <f t="shared" si="23"/>
        <v>0</v>
      </c>
      <c r="K133" s="337" t="e">
        <f t="shared" si="26"/>
        <v>#VALUE!</v>
      </c>
      <c r="L133" s="238">
        <f t="shared" si="14"/>
        <v>0</v>
      </c>
    </row>
    <row r="134" spans="1:12" s="238" customFormat="1" ht="255">
      <c r="A134" s="336" t="s">
        <v>468</v>
      </c>
      <c r="B134" s="242" t="s">
        <v>469</v>
      </c>
      <c r="C134" s="241" t="s">
        <v>470</v>
      </c>
      <c r="D134" s="242" t="s">
        <v>219</v>
      </c>
      <c r="E134" s="242" t="s">
        <v>199</v>
      </c>
      <c r="F134" s="243">
        <v>1</v>
      </c>
      <c r="G134" s="270"/>
      <c r="H134" s="270"/>
      <c r="I134" s="244">
        <f t="shared" si="22"/>
        <v>0</v>
      </c>
      <c r="J134" s="244">
        <f t="shared" si="23"/>
        <v>0</v>
      </c>
      <c r="K134" s="337" t="e">
        <f t="shared" si="26"/>
        <v>#VALUE!</v>
      </c>
      <c r="L134" s="238">
        <f t="shared" si="14"/>
        <v>0</v>
      </c>
    </row>
    <row r="135" spans="1:12" s="238" customFormat="1" ht="293.25">
      <c r="A135" s="336" t="s">
        <v>471</v>
      </c>
      <c r="B135" s="242" t="s">
        <v>472</v>
      </c>
      <c r="C135" s="241" t="s">
        <v>473</v>
      </c>
      <c r="D135" s="242" t="s">
        <v>219</v>
      </c>
      <c r="E135" s="242" t="s">
        <v>199</v>
      </c>
      <c r="F135" s="243">
        <v>1</v>
      </c>
      <c r="G135" s="270"/>
      <c r="H135" s="270"/>
      <c r="I135" s="244">
        <f t="shared" si="22"/>
        <v>0</v>
      </c>
      <c r="J135" s="244">
        <f t="shared" si="23"/>
        <v>0</v>
      </c>
      <c r="K135" s="337" t="e">
        <f t="shared" si="26"/>
        <v>#VALUE!</v>
      </c>
      <c r="L135" s="238">
        <f t="shared" si="14"/>
        <v>0</v>
      </c>
    </row>
    <row r="136" spans="1:12" s="238" customFormat="1" ht="89.25">
      <c r="A136" s="336" t="s">
        <v>474</v>
      </c>
      <c r="B136" s="242" t="s">
        <v>475</v>
      </c>
      <c r="C136" s="241" t="s">
        <v>476</v>
      </c>
      <c r="D136" s="242" t="s">
        <v>219</v>
      </c>
      <c r="E136" s="242" t="s">
        <v>199</v>
      </c>
      <c r="F136" s="243">
        <v>1</v>
      </c>
      <c r="G136" s="270"/>
      <c r="H136" s="270"/>
      <c r="I136" s="244">
        <f t="shared" si="22"/>
        <v>0</v>
      </c>
      <c r="J136" s="244">
        <f t="shared" si="23"/>
        <v>0</v>
      </c>
      <c r="K136" s="337" t="e">
        <f t="shared" si="26"/>
        <v>#VALUE!</v>
      </c>
      <c r="L136" s="238">
        <f t="shared" si="14"/>
        <v>0</v>
      </c>
    </row>
    <row r="137" spans="1:12" s="238" customFormat="1" ht="76.5">
      <c r="A137" s="336" t="s">
        <v>477</v>
      </c>
      <c r="B137" s="242" t="s">
        <v>478</v>
      </c>
      <c r="C137" s="241" t="s">
        <v>479</v>
      </c>
      <c r="D137" s="242" t="s">
        <v>219</v>
      </c>
      <c r="E137" s="242" t="s">
        <v>199</v>
      </c>
      <c r="F137" s="243">
        <v>1</v>
      </c>
      <c r="G137" s="270"/>
      <c r="H137" s="270"/>
      <c r="I137" s="244">
        <f t="shared" si="22"/>
        <v>0</v>
      </c>
      <c r="J137" s="244">
        <f t="shared" si="23"/>
        <v>0</v>
      </c>
      <c r="K137" s="337" t="e">
        <f t="shared" si="26"/>
        <v>#VALUE!</v>
      </c>
      <c r="L137" s="238">
        <f t="shared" si="14"/>
        <v>0</v>
      </c>
    </row>
    <row r="138" spans="1:12" s="238" customFormat="1" ht="63.75">
      <c r="A138" s="336" t="s">
        <v>480</v>
      </c>
      <c r="B138" s="242" t="s">
        <v>481</v>
      </c>
      <c r="C138" s="241" t="s">
        <v>482</v>
      </c>
      <c r="D138" s="242" t="s">
        <v>219</v>
      </c>
      <c r="E138" s="242" t="s">
        <v>199</v>
      </c>
      <c r="F138" s="243">
        <v>1</v>
      </c>
      <c r="G138" s="270"/>
      <c r="H138" s="270"/>
      <c r="I138" s="244">
        <f t="shared" si="22"/>
        <v>0</v>
      </c>
      <c r="J138" s="244">
        <f t="shared" si="23"/>
        <v>0</v>
      </c>
      <c r="K138" s="337" t="e">
        <f t="shared" si="26"/>
        <v>#VALUE!</v>
      </c>
      <c r="L138" s="238">
        <f t="shared" si="14"/>
        <v>0</v>
      </c>
    </row>
    <row r="139" spans="1:12" s="238" customFormat="1" ht="12.75" hidden="1">
      <c r="A139" s="341"/>
      <c r="B139" s="273"/>
      <c r="C139" s="272"/>
      <c r="D139" s="273"/>
      <c r="E139" s="273"/>
      <c r="F139" s="274"/>
      <c r="G139" s="275"/>
      <c r="H139" s="275"/>
      <c r="I139" s="342" t="s">
        <v>492</v>
      </c>
      <c r="J139" s="342"/>
      <c r="K139" s="262">
        <f>SUM(L13,L16:L21,L24:L26,L28:L31,L33,L36:L51,L53:L54,L57,L59:L60,L62:L63,L65:L81,L83:L85,L87:L88,L90:L93,L96:L97,L99:L105,L108:L114,L116:L121,L123:L124)</f>
        <v>0</v>
      </c>
    </row>
    <row r="140" spans="1:12" s="231" customFormat="1" ht="15" customHeight="1">
      <c r="A140" s="252"/>
      <c r="B140" s="343"/>
      <c r="C140" s="343"/>
      <c r="D140" s="343"/>
      <c r="E140" s="343"/>
      <c r="F140" s="343"/>
      <c r="G140" s="343"/>
      <c r="H140" s="343"/>
      <c r="I140" s="342" t="s">
        <v>483</v>
      </c>
      <c r="J140" s="342"/>
      <c r="K140" s="262" t="e">
        <f>K142-K141</f>
        <v>#VALUE!</v>
      </c>
    </row>
    <row r="141" spans="1:12" s="231" customFormat="1" ht="15" customHeight="1">
      <c r="A141" s="252"/>
      <c r="B141" s="343"/>
      <c r="C141" s="343"/>
      <c r="D141" s="343"/>
      <c r="E141" s="343"/>
      <c r="F141" s="343"/>
      <c r="G141" s="343"/>
      <c r="H141" s="343"/>
      <c r="I141" s="344" t="s">
        <v>484</v>
      </c>
      <c r="J141" s="344"/>
      <c r="K141" s="263">
        <f>SUM(J125,J122,J106,J98,J94,J89,J86,J82,J64,J55,J34,J22,J14,J11)</f>
        <v>0</v>
      </c>
      <c r="L141" s="265"/>
    </row>
    <row r="142" spans="1:12" s="231" customFormat="1" ht="15" customHeight="1">
      <c r="A142" s="252"/>
      <c r="B142" s="343"/>
      <c r="C142" s="343"/>
      <c r="D142" s="343"/>
      <c r="E142" s="343"/>
      <c r="F142" s="343"/>
      <c r="G142" s="343"/>
      <c r="H142" s="343"/>
      <c r="I142" s="345" t="s">
        <v>485</v>
      </c>
      <c r="J142" s="345"/>
      <c r="K142" s="264" t="e">
        <f>SUM(K125,K122,K106,K98,K94,K89,K86,K82,K64,K55,K34,K22,K14,K11)</f>
        <v>#VALUE!</v>
      </c>
    </row>
    <row r="143" spans="1:12" ht="15.75" customHeight="1">
      <c r="A143" s="266" t="s">
        <v>491</v>
      </c>
      <c r="B143" s="346"/>
      <c r="C143" s="346"/>
      <c r="D143" s="346"/>
      <c r="E143" s="346"/>
      <c r="F143" s="346"/>
      <c r="G143" s="346"/>
      <c r="H143" s="346"/>
      <c r="I143" s="346"/>
      <c r="J143" s="346"/>
      <c r="K143" s="347"/>
      <c r="L143" s="1"/>
    </row>
    <row r="144" spans="1:12" ht="24.75" customHeight="1">
      <c r="A144" s="267"/>
      <c r="B144" s="346"/>
      <c r="C144" s="346"/>
      <c r="D144" s="346"/>
      <c r="E144" s="346"/>
      <c r="F144" s="346"/>
      <c r="G144" s="346"/>
      <c r="H144" s="346"/>
      <c r="I144" s="346"/>
      <c r="J144" s="346"/>
      <c r="K144" s="347"/>
      <c r="L144" s="1"/>
    </row>
    <row r="145" spans="1:12" ht="84" customHeight="1" thickBot="1">
      <c r="A145" s="268"/>
      <c r="B145" s="269"/>
      <c r="C145" s="269"/>
      <c r="D145" s="269"/>
      <c r="E145" s="269"/>
      <c r="F145" s="269"/>
      <c r="G145" s="269"/>
      <c r="H145" s="269"/>
      <c r="I145" s="269"/>
      <c r="J145" s="269"/>
      <c r="K145" s="348"/>
      <c r="L145" s="1"/>
    </row>
  </sheetData>
  <mergeCells count="102">
    <mergeCell ref="I139:J139"/>
    <mergeCell ref="I141:J141"/>
    <mergeCell ref="I142:J142"/>
    <mergeCell ref="A143:K145"/>
    <mergeCell ref="B106:I106"/>
    <mergeCell ref="B107:I107"/>
    <mergeCell ref="B115:I115"/>
    <mergeCell ref="B122:I122"/>
    <mergeCell ref="B125:I125"/>
    <mergeCell ref="I140:J140"/>
    <mergeCell ref="G103:G104"/>
    <mergeCell ref="H103:H104"/>
    <mergeCell ref="I103:I104"/>
    <mergeCell ref="J103:J104"/>
    <mergeCell ref="K103:K104"/>
    <mergeCell ref="B89:I89"/>
    <mergeCell ref="B94:I94"/>
    <mergeCell ref="B95:I95"/>
    <mergeCell ref="B98:I98"/>
    <mergeCell ref="A103:A104"/>
    <mergeCell ref="B103:B104"/>
    <mergeCell ref="C103:C104"/>
    <mergeCell ref="D103:D104"/>
    <mergeCell ref="E103:E104"/>
    <mergeCell ref="F103:F104"/>
    <mergeCell ref="I67:I68"/>
    <mergeCell ref="J67:J68"/>
    <mergeCell ref="K67:K68"/>
    <mergeCell ref="B82:I82"/>
    <mergeCell ref="B86:I86"/>
    <mergeCell ref="B61:I61"/>
    <mergeCell ref="B64:I64"/>
    <mergeCell ref="A67:A68"/>
    <mergeCell ref="B67:B68"/>
    <mergeCell ref="C67:C68"/>
    <mergeCell ref="D67:D68"/>
    <mergeCell ref="E67:E68"/>
    <mergeCell ref="F67:F68"/>
    <mergeCell ref="G67:G68"/>
    <mergeCell ref="H67:H68"/>
    <mergeCell ref="B34:I34"/>
    <mergeCell ref="B35:I35"/>
    <mergeCell ref="B52:I52"/>
    <mergeCell ref="B55:I55"/>
    <mergeCell ref="B56:I56"/>
    <mergeCell ref="B58:I58"/>
    <mergeCell ref="H30:H31"/>
    <mergeCell ref="I30:I31"/>
    <mergeCell ref="J30:J31"/>
    <mergeCell ref="K30:K31"/>
    <mergeCell ref="B32:I32"/>
    <mergeCell ref="A30:A31"/>
    <mergeCell ref="B30:B31"/>
    <mergeCell ref="D30:D31"/>
    <mergeCell ref="E30:E31"/>
    <mergeCell ref="F30:F31"/>
    <mergeCell ref="G30:G31"/>
    <mergeCell ref="G28:G29"/>
    <mergeCell ref="H28:H29"/>
    <mergeCell ref="I28:I29"/>
    <mergeCell ref="J28:J29"/>
    <mergeCell ref="K28:K29"/>
    <mergeCell ref="B15:I15"/>
    <mergeCell ref="B19:I19"/>
    <mergeCell ref="B22:I22"/>
    <mergeCell ref="B23:I23"/>
    <mergeCell ref="B27:I27"/>
    <mergeCell ref="A28:A29"/>
    <mergeCell ref="B28:B29"/>
    <mergeCell ref="D28:D29"/>
    <mergeCell ref="E28:E29"/>
    <mergeCell ref="F28:F29"/>
    <mergeCell ref="J9:J10"/>
    <mergeCell ref="K9:K10"/>
    <mergeCell ref="B11:I11"/>
    <mergeCell ref="B12:I12"/>
    <mergeCell ref="B14:I14"/>
    <mergeCell ref="A7:K8"/>
    <mergeCell ref="A9:A10"/>
    <mergeCell ref="B9:B10"/>
    <mergeCell ref="C9:C10"/>
    <mergeCell ref="D9:D10"/>
    <mergeCell ref="E9:E10"/>
    <mergeCell ref="F9:F10"/>
    <mergeCell ref="G9:H9"/>
    <mergeCell ref="I9:I10"/>
    <mergeCell ref="A6:B6"/>
    <mergeCell ref="C6:E6"/>
    <mergeCell ref="I6:J6"/>
    <mergeCell ref="A4:B4"/>
    <mergeCell ref="C4:E4"/>
    <mergeCell ref="F4:G6"/>
    <mergeCell ref="H4:H6"/>
    <mergeCell ref="I4:J4"/>
    <mergeCell ref="A5:B5"/>
    <mergeCell ref="C5:E5"/>
    <mergeCell ref="I5:J5"/>
    <mergeCell ref="A1:B1"/>
    <mergeCell ref="C1:J1"/>
    <mergeCell ref="A2:K2"/>
    <mergeCell ref="A3:B3"/>
    <mergeCell ref="C3:K3"/>
  </mergeCells>
  <pageMargins left="0.51181102362204722" right="0.51181102362204722" top="0.78740157480314965" bottom="0.78740157480314965" header="0" footer="0"/>
  <pageSetup paperSize="9" scale="72" fitToHeight="0" orientation="landscape" r:id="rId1"/>
  <ignoredErrors>
    <ignoredError sqref="I20:I21 I16:I18 I13 I24 I25:I26 I36:I51 I33 I53:I54 I57 I59:I60 I62:I63 I65:I66 I69:I81 I83:I85 I87:I88 I90:I93 I96:I97 I99:I102 I104:I105 I108:I114 I116:I121 I126:I138 I123:I124" formulaRange="1"/>
    <ignoredError sqref="I67 I103"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2"/>
  <sheetViews>
    <sheetView topLeftCell="A17" zoomScale="120" zoomScaleNormal="120" workbookViewId="0">
      <selection activeCell="H54" sqref="H54"/>
    </sheetView>
  </sheetViews>
  <sheetFormatPr defaultColWidth="14.42578125" defaultRowHeight="15" customHeight="1"/>
  <cols>
    <col min="1" max="1" width="9.140625" style="4" customWidth="1"/>
    <col min="2" max="2" width="21.85546875" style="4" customWidth="1"/>
    <col min="3" max="3" width="13.85546875" style="4" customWidth="1"/>
    <col min="4" max="4" width="22.28515625" style="4" customWidth="1"/>
    <col min="5" max="5" width="14.7109375" style="4" customWidth="1"/>
    <col min="6" max="6" width="3.7109375" style="4" customWidth="1"/>
    <col min="7" max="7" width="3.85546875" style="4" customWidth="1"/>
    <col min="8" max="8" width="21.85546875" style="4" customWidth="1"/>
    <col min="9" max="9" width="13.85546875" style="4" customWidth="1"/>
    <col min="10" max="10" width="22.85546875" style="4" customWidth="1"/>
    <col min="11" max="11" width="14.5703125" style="4" customWidth="1"/>
    <col min="12" max="12" width="7" style="4" customWidth="1"/>
    <col min="13" max="14" width="14.42578125" style="4"/>
    <col min="15" max="15" width="30.7109375" style="4" customWidth="1"/>
    <col min="16" max="16384" width="14.42578125" style="4"/>
  </cols>
  <sheetData>
    <row r="1" spans="1:18" ht="15.75" thickBot="1">
      <c r="A1" s="1"/>
      <c r="B1" s="1"/>
      <c r="C1" s="2"/>
      <c r="D1" s="1"/>
      <c r="E1" s="1"/>
      <c r="F1" s="3"/>
      <c r="G1" s="3"/>
      <c r="H1" s="1"/>
      <c r="I1" s="2"/>
      <c r="J1" s="1"/>
      <c r="K1" s="1"/>
      <c r="L1" s="1"/>
    </row>
    <row r="2" spans="1:18" ht="15.75" thickBot="1">
      <c r="A2" s="1"/>
      <c r="B2" s="157" t="s">
        <v>513</v>
      </c>
      <c r="C2" s="158"/>
      <c r="D2" s="158"/>
      <c r="E2" s="159"/>
      <c r="F2" s="3"/>
      <c r="G2" s="3"/>
      <c r="L2" s="1"/>
    </row>
    <row r="3" spans="1:18" ht="15.75" customHeight="1" thickBot="1">
      <c r="A3" s="1"/>
      <c r="B3" s="1"/>
      <c r="C3" s="2"/>
      <c r="D3" s="1"/>
      <c r="E3" s="1"/>
      <c r="F3" s="3"/>
      <c r="G3" s="3"/>
      <c r="L3" s="1"/>
    </row>
    <row r="4" spans="1:18" ht="33" customHeight="1">
      <c r="A4" s="1"/>
      <c r="B4" s="194"/>
      <c r="C4" s="195"/>
      <c r="D4" s="195"/>
      <c r="E4" s="196"/>
      <c r="F4" s="3"/>
      <c r="G4" s="3"/>
      <c r="H4" s="362" t="s">
        <v>514</v>
      </c>
      <c r="I4" s="375">
        <v>0</v>
      </c>
      <c r="J4" s="363" t="s">
        <v>515</v>
      </c>
      <c r="L4" s="5"/>
    </row>
    <row r="5" spans="1:18" ht="15.75" customHeight="1">
      <c r="A5" s="1"/>
      <c r="B5" s="197" t="s">
        <v>6</v>
      </c>
      <c r="C5" s="164"/>
      <c r="D5" s="164"/>
      <c r="E5" s="198"/>
      <c r="F5" s="3"/>
      <c r="G5" s="3"/>
      <c r="H5" s="362" t="s">
        <v>516</v>
      </c>
      <c r="I5" s="376">
        <v>0</v>
      </c>
      <c r="J5" s="363" t="s">
        <v>517</v>
      </c>
      <c r="L5" s="6"/>
      <c r="P5" s="37"/>
      <c r="Q5" s="37"/>
      <c r="R5" s="37"/>
    </row>
    <row r="6" spans="1:18" ht="15.75" customHeight="1">
      <c r="A6" s="1"/>
      <c r="B6" s="199" t="s">
        <v>118</v>
      </c>
      <c r="C6" s="167"/>
      <c r="D6" s="167"/>
      <c r="E6" s="200"/>
      <c r="F6" s="3"/>
      <c r="G6" s="3"/>
      <c r="H6" s="362" t="s">
        <v>518</v>
      </c>
      <c r="I6" s="377" t="s">
        <v>122</v>
      </c>
      <c r="J6" s="363" t="s">
        <v>519</v>
      </c>
      <c r="L6" s="7"/>
      <c r="P6" s="37"/>
      <c r="Q6" s="37"/>
      <c r="R6" s="37"/>
    </row>
    <row r="7" spans="1:18" ht="15.75">
      <c r="A7" s="1"/>
      <c r="B7" s="81"/>
      <c r="C7" s="7"/>
      <c r="D7" s="7"/>
      <c r="E7" s="82"/>
      <c r="F7" s="3"/>
      <c r="G7" s="3"/>
      <c r="H7" s="362" t="s">
        <v>520</v>
      </c>
      <c r="I7" s="364" t="e">
        <f>(I4*I6-I5)/I4</f>
        <v>#VALUE!</v>
      </c>
      <c r="J7" s="365"/>
      <c r="L7" s="7"/>
      <c r="P7" s="37"/>
      <c r="Q7" s="37"/>
      <c r="R7" s="37"/>
    </row>
    <row r="8" spans="1:18" ht="15.75">
      <c r="A8" s="1"/>
      <c r="B8" s="83" t="s">
        <v>7</v>
      </c>
      <c r="C8" s="84">
        <f>SUM('Planilha Proposta - Modelo'!J11,'Planilha Proposta - Modelo'!J14,'Planilha Proposta - Modelo'!J22,'Planilha Proposta - Modelo'!J34,'Planilha Proposta - Modelo'!J55,'Planilha Proposta - Modelo'!J64,'Planilha Proposta - Modelo'!J82,'Planilha Proposta - Modelo'!J86,'Planilha Proposta - Modelo'!J89,'Planilha Proposta - Modelo'!J94,'Planilha Proposta - Modelo'!J98,'Planilha Proposta - Modelo'!J106,'Planilha Proposta - Modelo'!J122)</f>
        <v>0</v>
      </c>
      <c r="D8" s="85" t="s">
        <v>8</v>
      </c>
      <c r="E8" s="82"/>
      <c r="F8" s="3"/>
      <c r="G8" s="3"/>
      <c r="H8" s="362" t="s">
        <v>521</v>
      </c>
      <c r="I8" s="378" t="s">
        <v>122</v>
      </c>
      <c r="J8" s="366" t="s">
        <v>522</v>
      </c>
      <c r="L8" s="7"/>
      <c r="P8" s="37"/>
      <c r="Q8" s="37"/>
      <c r="R8" s="37"/>
    </row>
    <row r="9" spans="1:18" ht="15.75">
      <c r="A9" s="1"/>
      <c r="B9" s="83" t="s">
        <v>10</v>
      </c>
      <c r="C9" s="86">
        <f>'Planilha Proposta - Modelo'!K139</f>
        <v>0</v>
      </c>
      <c r="D9" s="87" t="e">
        <f>C9/$C$8</f>
        <v>#DIV/0!</v>
      </c>
      <c r="E9" s="82"/>
      <c r="F9" s="56"/>
      <c r="G9" s="3"/>
      <c r="H9" s="362" t="s">
        <v>523</v>
      </c>
      <c r="I9" s="378" t="s">
        <v>122</v>
      </c>
      <c r="J9" s="367"/>
      <c r="L9" s="7"/>
      <c r="P9" s="37"/>
      <c r="Q9" s="37"/>
      <c r="R9" s="37"/>
    </row>
    <row r="10" spans="1:18" ht="15.75">
      <c r="A10" s="1"/>
      <c r="B10" s="83" t="s">
        <v>9</v>
      </c>
      <c r="C10" s="86">
        <f>C8-C9</f>
        <v>0</v>
      </c>
      <c r="D10" s="87" t="e">
        <f>C10/$C$8</f>
        <v>#DIV/0!</v>
      </c>
      <c r="E10" s="82"/>
      <c r="F10" s="3"/>
      <c r="G10" s="3"/>
      <c r="H10" s="362" t="s">
        <v>524</v>
      </c>
      <c r="I10" s="378" t="s">
        <v>122</v>
      </c>
      <c r="J10" s="368"/>
      <c r="L10" s="7"/>
      <c r="P10" s="37"/>
      <c r="Q10" s="37"/>
      <c r="R10" s="37"/>
    </row>
    <row r="11" spans="1:18" ht="15.75">
      <c r="A11" s="1"/>
      <c r="B11" s="83" t="s">
        <v>11</v>
      </c>
      <c r="C11" s="201" t="str">
        <f>I10</f>
        <v>__%</v>
      </c>
      <c r="D11" s="202"/>
      <c r="E11" s="82"/>
      <c r="F11" s="3"/>
      <c r="G11" s="3"/>
      <c r="L11" s="7"/>
      <c r="P11" s="37"/>
      <c r="Q11" s="37"/>
      <c r="R11" s="37"/>
    </row>
    <row r="12" spans="1:18" ht="15.75">
      <c r="A12" s="1"/>
      <c r="B12" s="83" t="s">
        <v>12</v>
      </c>
      <c r="C12" s="203" t="e">
        <f>C11*D9</f>
        <v>#VALUE!</v>
      </c>
      <c r="D12" s="204"/>
      <c r="E12" s="82"/>
      <c r="F12" s="3"/>
      <c r="G12" s="3"/>
      <c r="L12" s="7"/>
    </row>
    <row r="13" spans="1:18" ht="15.75" customHeight="1">
      <c r="A13" s="1"/>
      <c r="B13" s="171" t="s">
        <v>113</v>
      </c>
      <c r="C13" s="172"/>
      <c r="D13" s="172"/>
      <c r="E13" s="173"/>
      <c r="F13" s="3"/>
      <c r="G13" s="3"/>
      <c r="L13" s="7"/>
    </row>
    <row r="14" spans="1:18" ht="18" customHeight="1">
      <c r="A14" s="1"/>
      <c r="B14" s="174"/>
      <c r="C14" s="175"/>
      <c r="D14" s="175"/>
      <c r="E14" s="176"/>
      <c r="F14" s="3"/>
      <c r="G14" s="3"/>
      <c r="L14" s="7"/>
    </row>
    <row r="15" spans="1:18">
      <c r="A15" s="1"/>
      <c r="B15" s="369" t="s">
        <v>30</v>
      </c>
      <c r="C15" s="370"/>
      <c r="D15" s="370"/>
      <c r="E15" s="371"/>
      <c r="F15" s="3"/>
      <c r="G15" s="3"/>
      <c r="L15" s="8"/>
    </row>
    <row r="16" spans="1:18">
      <c r="A16" s="1"/>
      <c r="B16" s="88"/>
      <c r="C16" s="9"/>
      <c r="D16" s="9"/>
      <c r="E16" s="89"/>
      <c r="F16" s="3"/>
      <c r="G16" s="3"/>
      <c r="L16" s="9"/>
    </row>
    <row r="17" spans="1:12">
      <c r="A17" s="10"/>
      <c r="B17" s="184" t="s">
        <v>13</v>
      </c>
      <c r="C17" s="185"/>
      <c r="D17" s="185"/>
      <c r="E17" s="320" t="s">
        <v>114</v>
      </c>
      <c r="F17" s="11"/>
      <c r="G17" s="11"/>
      <c r="L17" s="12"/>
    </row>
    <row r="18" spans="1:12">
      <c r="A18" s="10"/>
      <c r="B18" s="184" t="s">
        <v>14</v>
      </c>
      <c r="C18" s="185"/>
      <c r="D18" s="185"/>
      <c r="E18" s="320" t="s">
        <v>114</v>
      </c>
      <c r="F18" s="11"/>
      <c r="G18" s="11"/>
      <c r="L18" s="12"/>
    </row>
    <row r="19" spans="1:12">
      <c r="A19" s="10"/>
      <c r="B19" s="182" t="s">
        <v>15</v>
      </c>
      <c r="C19" s="183"/>
      <c r="D19" s="183"/>
      <c r="E19" s="320" t="s">
        <v>114</v>
      </c>
      <c r="F19" s="11"/>
      <c r="G19" s="11"/>
      <c r="L19" s="12"/>
    </row>
    <row r="20" spans="1:12">
      <c r="A20" s="13"/>
      <c r="B20" s="182" t="s">
        <v>16</v>
      </c>
      <c r="C20" s="183"/>
      <c r="D20" s="183"/>
      <c r="E20" s="320" t="s">
        <v>114</v>
      </c>
      <c r="F20" s="11"/>
      <c r="G20" s="11"/>
      <c r="L20" s="12"/>
    </row>
    <row r="21" spans="1:12" ht="15.75" customHeight="1">
      <c r="A21" s="13"/>
      <c r="B21" s="182" t="s">
        <v>17</v>
      </c>
      <c r="C21" s="183"/>
      <c r="D21" s="183"/>
      <c r="E21" s="320" t="s">
        <v>114</v>
      </c>
      <c r="F21" s="11"/>
      <c r="G21" s="11"/>
      <c r="L21" s="12"/>
    </row>
    <row r="22" spans="1:12" ht="15.75" customHeight="1">
      <c r="A22" s="13"/>
      <c r="B22" s="182" t="s">
        <v>18</v>
      </c>
      <c r="C22" s="183"/>
      <c r="D22" s="183"/>
      <c r="E22" s="372" t="str">
        <f>I9</f>
        <v>__%</v>
      </c>
      <c r="F22" s="11"/>
      <c r="G22" s="11"/>
      <c r="L22" s="12"/>
    </row>
    <row r="23" spans="1:12" ht="15.75" customHeight="1">
      <c r="A23" s="13"/>
      <c r="B23" s="182" t="s">
        <v>19</v>
      </c>
      <c r="C23" s="183"/>
      <c r="D23" s="183"/>
      <c r="E23" s="372" t="str">
        <f>I8</f>
        <v>__%</v>
      </c>
      <c r="F23" s="11"/>
      <c r="G23" s="11"/>
      <c r="L23" s="12"/>
    </row>
    <row r="24" spans="1:12" ht="15.75" customHeight="1">
      <c r="A24" s="13"/>
      <c r="B24" s="182" t="s">
        <v>20</v>
      </c>
      <c r="C24" s="183"/>
      <c r="D24" s="183"/>
      <c r="E24" s="372" t="e">
        <f>C12</f>
        <v>#VALUE!</v>
      </c>
      <c r="F24" s="11"/>
      <c r="G24" s="11"/>
      <c r="L24" s="12"/>
    </row>
    <row r="25" spans="1:12" ht="26.25" customHeight="1">
      <c r="A25" s="13"/>
      <c r="B25" s="180" t="s">
        <v>115</v>
      </c>
      <c r="C25" s="181"/>
      <c r="D25" s="181"/>
      <c r="E25" s="320" t="s">
        <v>525</v>
      </c>
      <c r="F25" s="11"/>
      <c r="G25" s="11"/>
      <c r="L25" s="12"/>
    </row>
    <row r="26" spans="1:12" ht="14.25" customHeight="1">
      <c r="A26" s="13"/>
      <c r="B26" s="90"/>
      <c r="C26" s="14"/>
      <c r="D26" s="15" t="s">
        <v>21</v>
      </c>
      <c r="E26" s="16" t="e">
        <f>ROUND(((((1+E17+E18+E19)*(1+E20)*(1+E21))/(1-(E22+E23+E24+E25)))-1),4)</f>
        <v>#VALUE!</v>
      </c>
      <c r="F26" s="17"/>
      <c r="G26" s="17"/>
      <c r="L26" s="18"/>
    </row>
    <row r="27" spans="1:12" ht="14.25" customHeight="1">
      <c r="A27" s="13"/>
      <c r="B27" s="90"/>
      <c r="C27" s="14"/>
      <c r="D27" s="15"/>
      <c r="E27" s="16"/>
      <c r="F27" s="19"/>
      <c r="G27" s="19"/>
      <c r="L27" s="18"/>
    </row>
    <row r="28" spans="1:12" ht="15" customHeight="1">
      <c r="A28" s="13"/>
      <c r="B28" s="177"/>
      <c r="C28" s="178"/>
      <c r="D28" s="178"/>
      <c r="E28" s="179"/>
      <c r="F28" s="19"/>
      <c r="G28" s="19"/>
      <c r="L28" s="20"/>
    </row>
    <row r="29" spans="1:12" ht="15" customHeight="1">
      <c r="A29" s="13"/>
      <c r="B29" s="21"/>
      <c r="C29" s="22"/>
      <c r="D29" s="23"/>
      <c r="E29" s="24"/>
      <c r="F29" s="19"/>
      <c r="G29" s="19"/>
      <c r="L29" s="25"/>
    </row>
    <row r="30" spans="1:12" ht="15" customHeight="1">
      <c r="A30" s="13"/>
      <c r="B30" s="21"/>
      <c r="C30" s="22"/>
      <c r="D30" s="23"/>
      <c r="E30" s="24"/>
      <c r="F30" s="19"/>
      <c r="G30" s="19"/>
      <c r="L30" s="25"/>
    </row>
    <row r="31" spans="1:12" ht="15" customHeight="1">
      <c r="A31" s="13"/>
      <c r="B31" s="21"/>
      <c r="C31" s="22"/>
      <c r="D31" s="26"/>
      <c r="E31" s="24"/>
      <c r="F31" s="19"/>
      <c r="G31" s="19"/>
      <c r="L31" s="25"/>
    </row>
    <row r="32" spans="1:12" ht="15.75" customHeight="1">
      <c r="A32" s="13"/>
      <c r="B32" s="189" t="s">
        <v>23</v>
      </c>
      <c r="C32" s="154"/>
      <c r="D32" s="154"/>
      <c r="E32" s="190"/>
      <c r="F32" s="19"/>
      <c r="G32" s="19"/>
      <c r="L32" s="27"/>
    </row>
    <row r="33" spans="1:12" ht="15.75" customHeight="1">
      <c r="A33" s="13"/>
      <c r="B33" s="191" t="s">
        <v>24</v>
      </c>
      <c r="C33" s="154"/>
      <c r="D33" s="154"/>
      <c r="E33" s="190"/>
      <c r="F33" s="19"/>
      <c r="G33" s="19"/>
      <c r="L33" s="26"/>
    </row>
    <row r="34" spans="1:12" ht="15.75" customHeight="1">
      <c r="A34" s="13"/>
      <c r="B34" s="191"/>
      <c r="C34" s="154"/>
      <c r="D34" s="154"/>
      <c r="E34" s="190"/>
      <c r="F34" s="19"/>
      <c r="G34" s="19"/>
      <c r="L34" s="26"/>
    </row>
    <row r="35" spans="1:12" ht="15" customHeight="1">
      <c r="A35" s="13"/>
      <c r="B35" s="192" t="s">
        <v>117</v>
      </c>
      <c r="C35" s="142"/>
      <c r="D35" s="142"/>
      <c r="E35" s="193"/>
      <c r="F35" s="19"/>
      <c r="G35" s="19"/>
      <c r="L35" s="18"/>
    </row>
    <row r="36" spans="1:12" ht="31.5" customHeight="1">
      <c r="A36" s="13"/>
      <c r="B36" s="169" t="s">
        <v>116</v>
      </c>
      <c r="C36" s="148"/>
      <c r="D36" s="148"/>
      <c r="E36" s="170"/>
      <c r="F36" s="19"/>
      <c r="G36" s="19"/>
      <c r="L36" s="28"/>
    </row>
    <row r="37" spans="1:12" ht="15" customHeight="1">
      <c r="A37" s="13"/>
      <c r="B37" s="169"/>
      <c r="C37" s="148"/>
      <c r="D37" s="148"/>
      <c r="E37" s="170"/>
      <c r="F37" s="19"/>
      <c r="G37" s="19"/>
      <c r="L37" s="28"/>
    </row>
    <row r="38" spans="1:12" ht="15.75" customHeight="1" thickBot="1">
      <c r="A38" s="13"/>
      <c r="B38" s="186"/>
      <c r="C38" s="187"/>
      <c r="D38" s="187"/>
      <c r="E38" s="188"/>
      <c r="F38" s="19"/>
      <c r="G38" s="19"/>
      <c r="L38" s="29"/>
    </row>
    <row r="39" spans="1:12" ht="15" customHeight="1">
      <c r="A39" s="13"/>
      <c r="B39" s="1"/>
      <c r="C39" s="2"/>
      <c r="D39" s="1"/>
      <c r="E39" s="1"/>
      <c r="F39" s="19"/>
      <c r="G39" s="19"/>
      <c r="H39" s="1"/>
      <c r="I39" s="2"/>
      <c r="J39" s="1"/>
      <c r="K39" s="1"/>
      <c r="L39" s="1"/>
    </row>
    <row r="40" spans="1:12" ht="15.75" customHeight="1">
      <c r="A40" s="1"/>
      <c r="B40" s="1"/>
      <c r="C40" s="2"/>
      <c r="D40" s="1"/>
      <c r="E40" s="1"/>
      <c r="F40" s="3"/>
      <c r="G40" s="3"/>
      <c r="H40" s="1"/>
      <c r="I40" s="2"/>
      <c r="J40" s="1"/>
      <c r="K40" s="1"/>
      <c r="L40" s="1"/>
    </row>
    <row r="41" spans="1:12" ht="15.75" customHeight="1" thickBot="1">
      <c r="A41" s="1"/>
      <c r="B41" s="1"/>
      <c r="C41" s="2"/>
      <c r="D41" s="1"/>
      <c r="E41" s="1"/>
      <c r="F41" s="3"/>
      <c r="G41" s="3"/>
      <c r="H41" s="1"/>
      <c r="I41" s="2"/>
      <c r="J41" s="1"/>
      <c r="K41" s="1"/>
      <c r="L41" s="1"/>
    </row>
    <row r="42" spans="1:12" ht="15.75" customHeight="1" thickBot="1">
      <c r="A42" s="1"/>
      <c r="B42" s="157" t="s">
        <v>513</v>
      </c>
      <c r="C42" s="158"/>
      <c r="D42" s="158"/>
      <c r="E42" s="159"/>
      <c r="F42" s="3"/>
      <c r="G42" s="3"/>
      <c r="H42" s="1"/>
      <c r="I42" s="2"/>
      <c r="J42" s="1"/>
      <c r="K42" s="1"/>
      <c r="L42" s="1"/>
    </row>
    <row r="43" spans="1:12" ht="15.75" customHeight="1" thickBot="1">
      <c r="A43" s="1"/>
      <c r="B43" s="1"/>
      <c r="C43" s="2"/>
      <c r="D43" s="1"/>
      <c r="E43" s="1"/>
      <c r="F43" s="3"/>
      <c r="G43" s="3"/>
      <c r="H43" s="1"/>
      <c r="I43" s="2"/>
      <c r="J43" s="1"/>
      <c r="K43" s="1"/>
      <c r="L43" s="1"/>
    </row>
    <row r="44" spans="1:12" ht="15.75" customHeight="1">
      <c r="A44" s="1"/>
      <c r="B44" s="160"/>
      <c r="C44" s="161"/>
      <c r="D44" s="161"/>
      <c r="E44" s="162"/>
      <c r="F44" s="3"/>
      <c r="G44" s="3"/>
      <c r="H44" s="1"/>
      <c r="I44" s="2"/>
      <c r="J44" s="1"/>
      <c r="K44" s="1"/>
      <c r="L44" s="1"/>
    </row>
    <row r="45" spans="1:12" ht="15.75" customHeight="1">
      <c r="A45" s="1"/>
      <c r="B45" s="163" t="s">
        <v>119</v>
      </c>
      <c r="C45" s="164"/>
      <c r="D45" s="164"/>
      <c r="E45" s="165"/>
      <c r="F45" s="3"/>
      <c r="G45" s="3"/>
      <c r="H45" s="1"/>
      <c r="I45" s="2"/>
      <c r="J45" s="1"/>
      <c r="K45" s="1"/>
      <c r="L45" s="1"/>
    </row>
    <row r="46" spans="1:12" ht="15.75" customHeight="1">
      <c r="A46" s="1"/>
      <c r="B46" s="166" t="s">
        <v>118</v>
      </c>
      <c r="C46" s="167"/>
      <c r="D46" s="167"/>
      <c r="E46" s="168"/>
      <c r="F46" s="3"/>
      <c r="G46" s="3"/>
      <c r="H46" s="1"/>
      <c r="I46" s="2"/>
      <c r="J46" s="1"/>
      <c r="K46" s="1"/>
      <c r="L46" s="1"/>
    </row>
    <row r="47" spans="1:12" ht="15.75" customHeight="1">
      <c r="A47" s="1"/>
      <c r="B47" s="57"/>
      <c r="C47" s="7"/>
      <c r="D47" s="7"/>
      <c r="E47" s="58"/>
      <c r="F47" s="3"/>
      <c r="G47" s="3"/>
      <c r="H47" s="1"/>
      <c r="I47" s="2"/>
      <c r="J47" s="1"/>
      <c r="K47" s="1"/>
      <c r="L47" s="1"/>
    </row>
    <row r="48" spans="1:12" ht="15.75" customHeight="1">
      <c r="A48" s="1"/>
      <c r="B48" s="59" t="s">
        <v>13</v>
      </c>
      <c r="C48" s="55"/>
      <c r="D48" s="55"/>
      <c r="E48" s="379" t="s">
        <v>114</v>
      </c>
      <c r="F48" s="3"/>
      <c r="G48" s="3"/>
      <c r="H48" s="1"/>
      <c r="I48" s="2"/>
      <c r="J48" s="1"/>
      <c r="K48" s="1"/>
      <c r="L48" s="1"/>
    </row>
    <row r="49" spans="1:12" ht="15.75" customHeight="1">
      <c r="A49" s="1"/>
      <c r="B49" s="59" t="s">
        <v>14</v>
      </c>
      <c r="C49" s="55"/>
      <c r="D49" s="55"/>
      <c r="E49" s="379" t="s">
        <v>114</v>
      </c>
      <c r="F49" s="3"/>
      <c r="G49" s="3"/>
      <c r="H49" s="1"/>
      <c r="I49" s="2"/>
      <c r="J49" s="1"/>
      <c r="K49" s="1"/>
      <c r="L49" s="1"/>
    </row>
    <row r="50" spans="1:12" ht="15.75" customHeight="1">
      <c r="A50" s="1"/>
      <c r="B50" s="60" t="s">
        <v>15</v>
      </c>
      <c r="C50" s="54"/>
      <c r="D50" s="54"/>
      <c r="E50" s="379" t="s">
        <v>114</v>
      </c>
      <c r="F50" s="3"/>
      <c r="G50" s="3"/>
      <c r="H50" s="1"/>
      <c r="I50" s="2"/>
      <c r="J50" s="1"/>
      <c r="K50" s="1"/>
      <c r="L50" s="1"/>
    </row>
    <row r="51" spans="1:12" ht="15.75" customHeight="1">
      <c r="A51" s="1"/>
      <c r="B51" s="60" t="s">
        <v>16</v>
      </c>
      <c r="C51" s="54"/>
      <c r="D51" s="54"/>
      <c r="E51" s="379" t="s">
        <v>114</v>
      </c>
      <c r="F51" s="3"/>
      <c r="G51" s="3"/>
      <c r="H51" s="1"/>
      <c r="I51" s="2"/>
      <c r="J51" s="1"/>
      <c r="K51" s="1"/>
      <c r="L51" s="1"/>
    </row>
    <row r="52" spans="1:12" ht="15.75" customHeight="1">
      <c r="A52" s="1"/>
      <c r="B52" s="60" t="s">
        <v>17</v>
      </c>
      <c r="C52" s="54"/>
      <c r="D52" s="54"/>
      <c r="E52" s="379" t="s">
        <v>114</v>
      </c>
      <c r="F52" s="3"/>
      <c r="G52" s="3"/>
      <c r="H52" s="1"/>
      <c r="I52" s="2"/>
      <c r="J52" s="1"/>
      <c r="K52" s="1"/>
      <c r="L52" s="1"/>
    </row>
    <row r="53" spans="1:12" ht="15.75" customHeight="1">
      <c r="A53" s="1"/>
      <c r="B53" s="60" t="s">
        <v>120</v>
      </c>
      <c r="C53" s="54"/>
      <c r="D53" s="54"/>
      <c r="E53" s="380" t="str">
        <f>I9</f>
        <v>__%</v>
      </c>
      <c r="F53" s="3"/>
      <c r="G53" s="3"/>
      <c r="H53" s="1"/>
      <c r="I53" s="2"/>
      <c r="J53" s="1"/>
      <c r="K53" s="1"/>
      <c r="L53" s="1"/>
    </row>
    <row r="54" spans="1:12" ht="15.75" customHeight="1">
      <c r="A54" s="1"/>
      <c r="B54" s="75" t="s">
        <v>121</v>
      </c>
      <c r="C54" s="61"/>
      <c r="D54" s="61"/>
      <c r="E54" s="380" t="str">
        <f>I8</f>
        <v>__%</v>
      </c>
      <c r="F54" s="3"/>
      <c r="G54" s="3"/>
      <c r="H54" s="1"/>
      <c r="I54" s="2"/>
      <c r="J54" s="1"/>
      <c r="K54" s="1"/>
      <c r="L54" s="1"/>
    </row>
    <row r="55" spans="1:12" ht="15.75" customHeight="1">
      <c r="A55" s="1"/>
      <c r="B55" s="60"/>
      <c r="C55" s="54"/>
      <c r="D55" s="54"/>
      <c r="E55" s="62"/>
      <c r="F55" s="3"/>
      <c r="G55" s="3"/>
      <c r="H55" s="1"/>
      <c r="I55" s="2"/>
      <c r="J55" s="1"/>
      <c r="K55" s="1"/>
      <c r="L55" s="1"/>
    </row>
    <row r="56" spans="1:12" ht="15.75" customHeight="1">
      <c r="A56" s="1"/>
      <c r="B56" s="63"/>
      <c r="C56" s="14"/>
      <c r="D56" s="15" t="s">
        <v>21</v>
      </c>
      <c r="E56" s="64" t="e">
        <f>ROUND(((((1+E48+E49+E50)*(1+E51)*(1+E52))/(1-(E53+E54+E55)))-1),4)</f>
        <v>#VALUE!</v>
      </c>
      <c r="F56" s="3"/>
      <c r="G56" s="3"/>
      <c r="H56" s="1"/>
      <c r="I56" s="2"/>
      <c r="J56" s="1"/>
      <c r="K56" s="1"/>
      <c r="L56" s="1"/>
    </row>
    <row r="57" spans="1:12" ht="15.75" customHeight="1">
      <c r="A57" s="1"/>
      <c r="B57" s="32"/>
      <c r="E57" s="33"/>
      <c r="F57" s="3"/>
      <c r="G57" s="3"/>
      <c r="H57" s="1"/>
      <c r="I57" s="2"/>
      <c r="J57" s="1"/>
      <c r="K57" s="1"/>
      <c r="L57" s="1"/>
    </row>
    <row r="58" spans="1:12" ht="15.75" customHeight="1">
      <c r="A58" s="1"/>
      <c r="B58" s="63"/>
      <c r="C58" s="14"/>
      <c r="D58" s="15"/>
      <c r="E58" s="64"/>
      <c r="F58" s="3"/>
      <c r="G58" s="3"/>
      <c r="H58" s="1"/>
      <c r="I58" s="2"/>
      <c r="J58" s="1"/>
      <c r="K58" s="1"/>
      <c r="L58" s="1"/>
    </row>
    <row r="59" spans="1:12" ht="15.75" customHeight="1">
      <c r="A59" s="1"/>
      <c r="B59" s="144" t="s">
        <v>22</v>
      </c>
      <c r="C59" s="145"/>
      <c r="D59" s="145"/>
      <c r="E59" s="146"/>
      <c r="F59" s="3"/>
      <c r="G59" s="3"/>
      <c r="H59" s="1"/>
      <c r="I59" s="2"/>
      <c r="J59" s="1"/>
      <c r="K59" s="1"/>
      <c r="L59" s="1"/>
    </row>
    <row r="60" spans="1:12" ht="15.75" customHeight="1">
      <c r="A60" s="1"/>
      <c r="B60" s="65"/>
      <c r="C60" s="22"/>
      <c r="D60" s="23"/>
      <c r="E60" s="66"/>
      <c r="F60" s="3"/>
      <c r="G60" s="3"/>
      <c r="H60" s="1"/>
      <c r="I60" s="2"/>
      <c r="J60" s="1"/>
      <c r="K60" s="1"/>
      <c r="L60" s="1"/>
    </row>
    <row r="61" spans="1:12" ht="15.75" customHeight="1">
      <c r="A61" s="1"/>
      <c r="B61" s="65"/>
      <c r="C61" s="22"/>
      <c r="D61" s="23"/>
      <c r="E61" s="66"/>
      <c r="F61" s="3"/>
      <c r="G61" s="3"/>
      <c r="H61" s="1"/>
      <c r="I61" s="2"/>
      <c r="J61" s="1"/>
      <c r="K61" s="1"/>
      <c r="L61" s="1"/>
    </row>
    <row r="62" spans="1:12" ht="15.75" customHeight="1">
      <c r="A62" s="1"/>
      <c r="B62" s="65"/>
      <c r="C62" s="22"/>
      <c r="D62" s="26"/>
      <c r="E62" s="66"/>
      <c r="F62" s="3"/>
      <c r="G62" s="3"/>
      <c r="H62" s="1"/>
      <c r="I62" s="2"/>
      <c r="J62" s="1"/>
      <c r="K62" s="1"/>
      <c r="L62" s="1"/>
    </row>
    <row r="63" spans="1:12" ht="15.75" customHeight="1">
      <c r="A63" s="1"/>
      <c r="B63" s="153" t="s">
        <v>23</v>
      </c>
      <c r="C63" s="154"/>
      <c r="D63" s="154"/>
      <c r="E63" s="155"/>
      <c r="F63" s="3"/>
      <c r="G63" s="3"/>
      <c r="H63" s="1"/>
      <c r="I63" s="2"/>
      <c r="J63" s="1"/>
      <c r="K63" s="1"/>
      <c r="L63" s="1"/>
    </row>
    <row r="64" spans="1:12" ht="15" customHeight="1">
      <c r="B64" s="156" t="s">
        <v>24</v>
      </c>
      <c r="C64" s="154"/>
      <c r="D64" s="154"/>
      <c r="E64" s="155"/>
    </row>
    <row r="65" spans="1:12" ht="15" customHeight="1">
      <c r="B65" s="373"/>
      <c r="C65" s="178"/>
      <c r="D65" s="178"/>
      <c r="E65" s="374"/>
    </row>
    <row r="66" spans="1:12" ht="15" customHeight="1">
      <c r="B66" s="141" t="s">
        <v>117</v>
      </c>
      <c r="C66" s="142"/>
      <c r="D66" s="142"/>
      <c r="E66" s="143"/>
    </row>
    <row r="67" spans="1:12" ht="15" customHeight="1">
      <c r="B67" s="147" t="s">
        <v>116</v>
      </c>
      <c r="C67" s="148"/>
      <c r="D67" s="148"/>
      <c r="E67" s="149"/>
    </row>
    <row r="68" spans="1:12" ht="15" customHeight="1">
      <c r="B68" s="147"/>
      <c r="C68" s="148"/>
      <c r="D68" s="148"/>
      <c r="E68" s="149"/>
    </row>
    <row r="69" spans="1:12" ht="15" customHeight="1" thickBot="1">
      <c r="B69" s="150"/>
      <c r="C69" s="151"/>
      <c r="D69" s="151"/>
      <c r="E69" s="152"/>
    </row>
    <row r="70" spans="1:12">
      <c r="A70" s="1"/>
      <c r="B70" s="1"/>
      <c r="C70" s="2"/>
      <c r="D70" s="1"/>
      <c r="E70" s="1"/>
      <c r="F70" s="3"/>
      <c r="G70" s="3"/>
      <c r="H70" s="1"/>
      <c r="I70" s="2"/>
      <c r="J70" s="1"/>
      <c r="K70" s="1"/>
      <c r="L70" s="1"/>
    </row>
    <row r="71" spans="1:12" ht="15" customHeight="1">
      <c r="A71" s="13"/>
      <c r="B71" s="1"/>
      <c r="C71" s="2"/>
      <c r="D71" s="1"/>
      <c r="E71" s="1"/>
      <c r="F71" s="19"/>
      <c r="G71" s="19"/>
      <c r="H71" s="1"/>
      <c r="I71" s="2"/>
      <c r="J71" s="1"/>
      <c r="K71" s="1"/>
      <c r="L71" s="1"/>
    </row>
    <row r="72" spans="1:12" ht="15.75" customHeight="1">
      <c r="A72" s="1"/>
      <c r="B72" s="1"/>
      <c r="C72" s="2"/>
      <c r="D72" s="1"/>
      <c r="E72" s="1"/>
      <c r="F72" s="3"/>
      <c r="G72" s="3"/>
      <c r="H72" s="1"/>
      <c r="I72" s="2"/>
      <c r="J72" s="1"/>
      <c r="K72" s="1"/>
      <c r="L72" s="1"/>
    </row>
    <row r="73" spans="1:12" ht="15.75" customHeight="1">
      <c r="A73" s="1"/>
      <c r="B73" s="1"/>
      <c r="C73" s="2"/>
      <c r="D73" s="1"/>
      <c r="E73" s="1"/>
      <c r="F73" s="3"/>
      <c r="G73" s="3"/>
      <c r="H73" s="1"/>
      <c r="I73" s="2"/>
      <c r="J73" s="1"/>
      <c r="K73" s="1"/>
      <c r="L73" s="1"/>
    </row>
    <row r="74" spans="1:12" ht="15.75" customHeight="1">
      <c r="A74" s="1"/>
      <c r="B74" s="1"/>
      <c r="C74" s="2"/>
      <c r="D74" s="1"/>
      <c r="E74" s="1"/>
      <c r="F74" s="3"/>
      <c r="G74" s="3"/>
      <c r="H74" s="1"/>
      <c r="I74" s="2"/>
      <c r="J74" s="1"/>
      <c r="K74" s="1"/>
      <c r="L74" s="1"/>
    </row>
    <row r="75" spans="1:12" ht="15.75" customHeight="1">
      <c r="A75" s="1"/>
      <c r="B75" s="1"/>
      <c r="C75" s="2"/>
      <c r="D75" s="1"/>
      <c r="E75" s="1"/>
      <c r="F75" s="3"/>
      <c r="G75" s="3"/>
      <c r="H75" s="1"/>
      <c r="I75" s="2"/>
      <c r="J75" s="1"/>
      <c r="K75" s="1"/>
      <c r="L75" s="1"/>
    </row>
    <row r="76" spans="1:12" ht="15.75" customHeight="1">
      <c r="A76" s="1"/>
      <c r="B76" s="1"/>
      <c r="C76" s="2"/>
      <c r="D76" s="1"/>
      <c r="E76" s="1"/>
      <c r="F76" s="3"/>
      <c r="G76" s="3"/>
      <c r="H76" s="1"/>
      <c r="I76" s="2"/>
      <c r="J76" s="1"/>
      <c r="K76" s="1"/>
      <c r="L76" s="1"/>
    </row>
    <row r="77" spans="1:12" ht="15.75" customHeight="1">
      <c r="A77" s="1"/>
      <c r="B77" s="1"/>
      <c r="C77" s="2"/>
      <c r="D77" s="1"/>
      <c r="E77" s="1"/>
      <c r="F77" s="3"/>
      <c r="G77" s="3"/>
      <c r="H77" s="1"/>
      <c r="I77" s="2"/>
      <c r="J77" s="1"/>
      <c r="K77" s="1"/>
      <c r="L77" s="1"/>
    </row>
    <row r="78" spans="1:12" ht="15.75" customHeight="1">
      <c r="A78" s="1"/>
      <c r="B78" s="1"/>
      <c r="C78" s="2"/>
      <c r="D78" s="1"/>
      <c r="E78" s="1"/>
      <c r="F78" s="3"/>
      <c r="G78" s="3"/>
      <c r="H78" s="1"/>
      <c r="I78" s="2"/>
      <c r="J78" s="1"/>
      <c r="K78" s="1"/>
      <c r="L78" s="1"/>
    </row>
    <row r="79" spans="1:12" ht="15.75" customHeight="1">
      <c r="A79" s="1"/>
      <c r="B79" s="1"/>
      <c r="C79" s="2"/>
      <c r="D79" s="1"/>
      <c r="E79" s="1"/>
      <c r="F79" s="3"/>
      <c r="G79" s="3"/>
      <c r="H79" s="1"/>
      <c r="I79" s="2"/>
      <c r="J79" s="1"/>
      <c r="K79" s="1"/>
      <c r="L79" s="1"/>
    </row>
    <row r="80" spans="1:12" ht="15.75" customHeight="1">
      <c r="A80" s="1"/>
      <c r="B80" s="1"/>
      <c r="C80" s="2"/>
      <c r="D80" s="1"/>
      <c r="E80" s="1"/>
      <c r="F80" s="3"/>
      <c r="G80" s="3"/>
      <c r="H80" s="1"/>
      <c r="I80" s="2"/>
      <c r="J80" s="1"/>
      <c r="K80" s="1"/>
      <c r="L80" s="1"/>
    </row>
    <row r="81" spans="1:12" ht="15.75" customHeight="1">
      <c r="A81" s="1"/>
      <c r="B81" s="1"/>
      <c r="C81" s="2"/>
      <c r="D81" s="1"/>
      <c r="E81" s="1"/>
      <c r="F81" s="3"/>
      <c r="G81" s="3"/>
      <c r="H81" s="1"/>
      <c r="I81" s="2"/>
      <c r="J81" s="1"/>
      <c r="K81" s="1"/>
      <c r="L81" s="1"/>
    </row>
    <row r="82" spans="1:12" ht="15.75" customHeight="1">
      <c r="A82" s="1"/>
      <c r="B82" s="1"/>
      <c r="C82" s="2"/>
      <c r="D82" s="1"/>
      <c r="E82" s="1"/>
      <c r="F82" s="3"/>
      <c r="G82" s="3"/>
      <c r="H82" s="1"/>
      <c r="I82" s="2"/>
      <c r="J82" s="1"/>
      <c r="K82" s="1"/>
      <c r="L82" s="1"/>
    </row>
  </sheetData>
  <mergeCells count="35">
    <mergeCell ref="B63:E63"/>
    <mergeCell ref="B64:E64"/>
    <mergeCell ref="B65:E65"/>
    <mergeCell ref="B66:E66"/>
    <mergeCell ref="B67:E69"/>
    <mergeCell ref="B42:E42"/>
    <mergeCell ref="B44:E44"/>
    <mergeCell ref="B45:E45"/>
    <mergeCell ref="B46:E46"/>
    <mergeCell ref="B59:E59"/>
    <mergeCell ref="B33:E33"/>
    <mergeCell ref="B34:E34"/>
    <mergeCell ref="B35:E35"/>
    <mergeCell ref="B36:E37"/>
    <mergeCell ref="B38:E38"/>
    <mergeCell ref="B23:D23"/>
    <mergeCell ref="B24:D24"/>
    <mergeCell ref="B25:D25"/>
    <mergeCell ref="B28:E28"/>
    <mergeCell ref="B32:E32"/>
    <mergeCell ref="B18:D18"/>
    <mergeCell ref="B19:D19"/>
    <mergeCell ref="B20:D20"/>
    <mergeCell ref="B21:D21"/>
    <mergeCell ref="B22:D22"/>
    <mergeCell ref="C11:D11"/>
    <mergeCell ref="C12:D12"/>
    <mergeCell ref="B13:E14"/>
    <mergeCell ref="B15:E15"/>
    <mergeCell ref="B17:D17"/>
    <mergeCell ref="B2:E2"/>
    <mergeCell ref="B4:E4"/>
    <mergeCell ref="B5:E5"/>
    <mergeCell ref="B6:E6"/>
    <mergeCell ref="J8:J10"/>
  </mergeCells>
  <pageMargins left="0.51181102362204722" right="0.51181102362204722" top="0.78740157480314965" bottom="0.78740157480314965"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660C-62C5-49C9-BD6D-2EAB79BD6F2F}">
  <dimension ref="A1:J39"/>
  <sheetViews>
    <sheetView workbookViewId="0">
      <selection activeCell="O30" sqref="O30"/>
    </sheetView>
  </sheetViews>
  <sheetFormatPr defaultColWidth="14.42578125" defaultRowHeight="15" customHeight="1"/>
  <cols>
    <col min="1" max="1" width="10.7109375" style="4" customWidth="1"/>
    <col min="2" max="2" width="34.28515625" style="4" customWidth="1"/>
    <col min="3" max="3" width="14.5703125" style="4" customWidth="1"/>
    <col min="4" max="9" width="13.28515625" style="4" customWidth="1"/>
    <col min="10" max="10" width="15.7109375" style="4" customWidth="1"/>
    <col min="11" max="16384" width="14.42578125" style="4"/>
  </cols>
  <sheetData>
    <row r="1" spans="1:10" ht="14.25" customHeight="1">
      <c r="A1" s="278" t="s">
        <v>493</v>
      </c>
      <c r="B1" s="279"/>
      <c r="C1" s="279"/>
      <c r="D1" s="279"/>
      <c r="E1" s="279"/>
      <c r="F1" s="279"/>
      <c r="G1" s="279"/>
      <c r="H1" s="279"/>
      <c r="I1" s="279"/>
      <c r="J1" s="280"/>
    </row>
    <row r="2" spans="1:10" ht="18.75" customHeight="1">
      <c r="A2" s="281"/>
      <c r="B2" s="351"/>
      <c r="C2" s="351"/>
      <c r="D2" s="351"/>
      <c r="E2" s="351"/>
      <c r="F2" s="351"/>
      <c r="G2" s="351"/>
      <c r="H2" s="351"/>
      <c r="I2" s="351"/>
      <c r="J2" s="282"/>
    </row>
    <row r="3" spans="1:10" ht="18.75" customHeight="1" thickBot="1">
      <c r="A3" s="283"/>
      <c r="B3" s="284"/>
      <c r="C3" s="284"/>
      <c r="D3" s="284"/>
      <c r="E3" s="284"/>
      <c r="F3" s="284"/>
      <c r="G3" s="284"/>
      <c r="H3" s="284"/>
      <c r="I3" s="284"/>
      <c r="J3" s="285"/>
    </row>
    <row r="4" spans="1:10" ht="30.75" customHeight="1">
      <c r="A4" s="286" t="s">
        <v>494</v>
      </c>
      <c r="B4" s="352" t="s">
        <v>495</v>
      </c>
      <c r="C4" s="352"/>
      <c r="D4" s="352"/>
      <c r="E4" s="352"/>
      <c r="F4" s="352"/>
      <c r="G4" s="352"/>
      <c r="H4" s="352"/>
      <c r="I4" s="309" t="s">
        <v>39</v>
      </c>
      <c r="J4" s="353"/>
    </row>
    <row r="5" spans="1:10" ht="14.25" customHeight="1">
      <c r="A5" s="286" t="s">
        <v>496</v>
      </c>
      <c r="B5" s="354" t="s">
        <v>44</v>
      </c>
      <c r="C5" s="355"/>
      <c r="D5" s="356"/>
      <c r="E5" s="357"/>
      <c r="F5" s="357"/>
      <c r="G5" s="358"/>
      <c r="H5" s="357"/>
      <c r="I5" s="310"/>
      <c r="J5" s="359"/>
    </row>
    <row r="6" spans="1:10" ht="14.25" customHeight="1">
      <c r="A6" s="286" t="s">
        <v>497</v>
      </c>
      <c r="B6" s="360">
        <v>840.5</v>
      </c>
      <c r="C6" s="355"/>
      <c r="D6" s="356"/>
      <c r="E6" s="357"/>
      <c r="F6" s="357"/>
      <c r="G6" s="361"/>
      <c r="H6" s="357"/>
      <c r="I6" s="310"/>
      <c r="J6" s="359"/>
    </row>
    <row r="7" spans="1:10" ht="14.25" customHeight="1" thickBot="1">
      <c r="A7" s="287"/>
      <c r="B7" s="288"/>
      <c r="C7" s="289"/>
      <c r="D7" s="290"/>
      <c r="E7" s="289"/>
      <c r="F7" s="289"/>
      <c r="G7" s="291"/>
      <c r="H7" s="289"/>
      <c r="I7" s="310"/>
      <c r="J7" s="359"/>
    </row>
    <row r="8" spans="1:10" ht="15.95" customHeight="1">
      <c r="A8" s="292" t="s">
        <v>204</v>
      </c>
      <c r="B8" s="293" t="s">
        <v>206</v>
      </c>
      <c r="C8" s="293" t="s">
        <v>498</v>
      </c>
      <c r="D8" s="293" t="s">
        <v>499</v>
      </c>
      <c r="E8" s="293" t="s">
        <v>500</v>
      </c>
      <c r="F8" s="293" t="s">
        <v>501</v>
      </c>
      <c r="G8" s="293" t="s">
        <v>502</v>
      </c>
      <c r="H8" s="293" t="s">
        <v>503</v>
      </c>
      <c r="I8" s="293" t="s">
        <v>504</v>
      </c>
      <c r="J8" s="294" t="s">
        <v>505</v>
      </c>
    </row>
    <row r="9" spans="1:10" ht="12" customHeight="1">
      <c r="A9" s="295" t="s">
        <v>216</v>
      </c>
      <c r="B9" s="296" t="s">
        <v>217</v>
      </c>
      <c r="C9" s="297" t="e">
        <f>'Planilha Proposta - Modelo'!K11</f>
        <v>#VALUE!</v>
      </c>
      <c r="D9" s="315"/>
      <c r="E9" s="316"/>
      <c r="F9" s="316"/>
      <c r="G9" s="316"/>
      <c r="H9" s="317"/>
      <c r="I9" s="316"/>
      <c r="J9" s="298">
        <f>SUM(D9:I9)</f>
        <v>0</v>
      </c>
    </row>
    <row r="10" spans="1:10" ht="12.95" customHeight="1">
      <c r="A10" s="295"/>
      <c r="B10" s="296"/>
      <c r="C10" s="297"/>
      <c r="D10" s="299" t="e">
        <f>D9*$C$9</f>
        <v>#VALUE!</v>
      </c>
      <c r="E10" s="299" t="e">
        <f t="shared" ref="E10:I10" si="0">E9*$C$9</f>
        <v>#VALUE!</v>
      </c>
      <c r="F10" s="299" t="e">
        <f t="shared" si="0"/>
        <v>#VALUE!</v>
      </c>
      <c r="G10" s="299" t="e">
        <f t="shared" si="0"/>
        <v>#VALUE!</v>
      </c>
      <c r="H10" s="299" t="e">
        <f t="shared" si="0"/>
        <v>#VALUE!</v>
      </c>
      <c r="I10" s="299" t="e">
        <f t="shared" si="0"/>
        <v>#VALUE!</v>
      </c>
      <c r="J10" s="300" t="e">
        <f>SUM(D10:I10)</f>
        <v>#VALUE!</v>
      </c>
    </row>
    <row r="11" spans="1:10" ht="12" customHeight="1">
      <c r="A11" s="295" t="s">
        <v>220</v>
      </c>
      <c r="B11" s="296" t="s">
        <v>221</v>
      </c>
      <c r="C11" s="297" t="e">
        <f>'Planilha Proposta - Modelo'!K14</f>
        <v>#VALUE!</v>
      </c>
      <c r="D11" s="315"/>
      <c r="E11" s="315"/>
      <c r="F11" s="315"/>
      <c r="G11" s="315"/>
      <c r="H11" s="315"/>
      <c r="I11" s="315"/>
      <c r="J11" s="298">
        <f>SUM(D11:I11)</f>
        <v>0</v>
      </c>
    </row>
    <row r="12" spans="1:10" ht="12.95" customHeight="1">
      <c r="A12" s="295"/>
      <c r="B12" s="296"/>
      <c r="C12" s="297"/>
      <c r="D12" s="299" t="e">
        <f>D11*$C$11</f>
        <v>#VALUE!</v>
      </c>
      <c r="E12" s="299" t="e">
        <f t="shared" ref="E12:I12" si="1">E11*$C$11</f>
        <v>#VALUE!</v>
      </c>
      <c r="F12" s="299" t="e">
        <f t="shared" si="1"/>
        <v>#VALUE!</v>
      </c>
      <c r="G12" s="299" t="e">
        <f t="shared" si="1"/>
        <v>#VALUE!</v>
      </c>
      <c r="H12" s="299" t="e">
        <f t="shared" si="1"/>
        <v>#VALUE!</v>
      </c>
      <c r="I12" s="299" t="e">
        <f t="shared" si="1"/>
        <v>#VALUE!</v>
      </c>
      <c r="J12" s="300" t="e">
        <f>SUM(D12:I12)</f>
        <v>#VALUE!</v>
      </c>
    </row>
    <row r="13" spans="1:10" ht="12" customHeight="1">
      <c r="A13" s="295" t="s">
        <v>239</v>
      </c>
      <c r="B13" s="296" t="s">
        <v>1</v>
      </c>
      <c r="C13" s="297" t="e">
        <f>'Planilha Proposta - Modelo'!K22</f>
        <v>#VALUE!</v>
      </c>
      <c r="D13" s="315"/>
      <c r="E13" s="316"/>
      <c r="F13" s="316"/>
      <c r="G13" s="316"/>
      <c r="H13" s="317"/>
      <c r="I13" s="315"/>
      <c r="J13" s="298">
        <f>SUM(D13:I13)</f>
        <v>0</v>
      </c>
    </row>
    <row r="14" spans="1:10" ht="12.95" customHeight="1">
      <c r="A14" s="295"/>
      <c r="B14" s="296"/>
      <c r="C14" s="297"/>
      <c r="D14" s="299" t="e">
        <f>D13*$C$13</f>
        <v>#VALUE!</v>
      </c>
      <c r="E14" s="299" t="e">
        <f t="shared" ref="E14:I14" si="2">E13*$C$13</f>
        <v>#VALUE!</v>
      </c>
      <c r="F14" s="299" t="e">
        <f t="shared" si="2"/>
        <v>#VALUE!</v>
      </c>
      <c r="G14" s="299" t="e">
        <f t="shared" si="2"/>
        <v>#VALUE!</v>
      </c>
      <c r="H14" s="299" t="e">
        <f t="shared" si="2"/>
        <v>#VALUE!</v>
      </c>
      <c r="I14" s="299" t="e">
        <f t="shared" si="2"/>
        <v>#VALUE!</v>
      </c>
      <c r="J14" s="300" t="e">
        <f>SUM(D14:I14)</f>
        <v>#VALUE!</v>
      </c>
    </row>
    <row r="15" spans="1:10" ht="12" customHeight="1">
      <c r="A15" s="295" t="s">
        <v>263</v>
      </c>
      <c r="B15" s="296" t="s">
        <v>2</v>
      </c>
      <c r="C15" s="297" t="e">
        <f>'Planilha Proposta - Modelo'!K34</f>
        <v>#VALUE!</v>
      </c>
      <c r="D15" s="315"/>
      <c r="E15" s="315"/>
      <c r="F15" s="316"/>
      <c r="G15" s="316"/>
      <c r="H15" s="317"/>
      <c r="I15" s="316"/>
      <c r="J15" s="298">
        <f>SUM(D15:I15)</f>
        <v>0</v>
      </c>
    </row>
    <row r="16" spans="1:10" ht="12.95" customHeight="1">
      <c r="A16" s="295"/>
      <c r="B16" s="296"/>
      <c r="C16" s="297"/>
      <c r="D16" s="299" t="e">
        <f>D15*C15</f>
        <v>#VALUE!</v>
      </c>
      <c r="E16" s="299">
        <f t="shared" ref="E16:I16" si="3">E15*D15</f>
        <v>0</v>
      </c>
      <c r="F16" s="299">
        <f t="shared" si="3"/>
        <v>0</v>
      </c>
      <c r="G16" s="299">
        <f t="shared" si="3"/>
        <v>0</v>
      </c>
      <c r="H16" s="299">
        <f t="shared" si="3"/>
        <v>0</v>
      </c>
      <c r="I16" s="299">
        <f t="shared" si="3"/>
        <v>0</v>
      </c>
      <c r="J16" s="300" t="e">
        <f>SUM(D16:I16)</f>
        <v>#VALUE!</v>
      </c>
    </row>
    <row r="17" spans="1:10" ht="12" customHeight="1">
      <c r="A17" s="295" t="s">
        <v>320</v>
      </c>
      <c r="B17" s="296" t="s">
        <v>3</v>
      </c>
      <c r="C17" s="297" t="e">
        <f>'Planilha Proposta - Modelo'!K55</f>
        <v>#VALUE!</v>
      </c>
      <c r="D17" s="315"/>
      <c r="E17" s="315"/>
      <c r="F17" s="316"/>
      <c r="G17" s="316"/>
      <c r="H17" s="317"/>
      <c r="I17" s="316"/>
      <c r="J17" s="298">
        <f>SUM(D17:I17)</f>
        <v>0</v>
      </c>
    </row>
    <row r="18" spans="1:10" ht="12.95" customHeight="1">
      <c r="A18" s="295"/>
      <c r="B18" s="296"/>
      <c r="C18" s="297"/>
      <c r="D18" s="299" t="e">
        <f>D17*$C$17</f>
        <v>#VALUE!</v>
      </c>
      <c r="E18" s="299" t="e">
        <f t="shared" ref="E18:I18" si="4">E17*$C$17</f>
        <v>#VALUE!</v>
      </c>
      <c r="F18" s="299" t="e">
        <f t="shared" si="4"/>
        <v>#VALUE!</v>
      </c>
      <c r="G18" s="299" t="e">
        <f t="shared" si="4"/>
        <v>#VALUE!</v>
      </c>
      <c r="H18" s="299" t="e">
        <f t="shared" si="4"/>
        <v>#VALUE!</v>
      </c>
      <c r="I18" s="299" t="e">
        <f t="shared" si="4"/>
        <v>#VALUE!</v>
      </c>
      <c r="J18" s="300" t="e">
        <f>SUM(D18:I18)</f>
        <v>#VALUE!</v>
      </c>
    </row>
    <row r="19" spans="1:10" ht="12" customHeight="1">
      <c r="A19" s="295" t="s">
        <v>338</v>
      </c>
      <c r="B19" s="296" t="s">
        <v>506</v>
      </c>
      <c r="C19" s="297" t="e">
        <f>'Planilha Proposta - Modelo'!K64</f>
        <v>#VALUE!</v>
      </c>
      <c r="D19" s="316"/>
      <c r="E19" s="315"/>
      <c r="F19" s="316"/>
      <c r="G19" s="315"/>
      <c r="H19" s="315"/>
      <c r="I19" s="316"/>
      <c r="J19" s="298">
        <f>SUM(D19:I19)</f>
        <v>0</v>
      </c>
    </row>
    <row r="20" spans="1:10" ht="12.95" customHeight="1">
      <c r="A20" s="295"/>
      <c r="B20" s="296"/>
      <c r="C20" s="297"/>
      <c r="D20" s="299" t="e">
        <f>D19*$C$19</f>
        <v>#VALUE!</v>
      </c>
      <c r="E20" s="299" t="e">
        <f t="shared" ref="E20:I20" si="5">E19*$C$19</f>
        <v>#VALUE!</v>
      </c>
      <c r="F20" s="299" t="e">
        <f t="shared" si="5"/>
        <v>#VALUE!</v>
      </c>
      <c r="G20" s="299" t="e">
        <f t="shared" si="5"/>
        <v>#VALUE!</v>
      </c>
      <c r="H20" s="299" t="e">
        <f t="shared" si="5"/>
        <v>#VALUE!</v>
      </c>
      <c r="I20" s="299" t="e">
        <f t="shared" si="5"/>
        <v>#VALUE!</v>
      </c>
      <c r="J20" s="300" t="e">
        <f>SUM(D20:I20)</f>
        <v>#VALUE!</v>
      </c>
    </row>
    <row r="21" spans="1:10" ht="12" customHeight="1">
      <c r="A21" s="295" t="s">
        <v>370</v>
      </c>
      <c r="B21" s="296" t="s">
        <v>371</v>
      </c>
      <c r="C21" s="297" t="e">
        <f>'Planilha Proposta - Modelo'!K82</f>
        <v>#VALUE!</v>
      </c>
      <c r="D21" s="316"/>
      <c r="E21" s="315"/>
      <c r="F21" s="316"/>
      <c r="G21" s="316"/>
      <c r="H21" s="317"/>
      <c r="I21" s="315"/>
      <c r="J21" s="298">
        <f>SUM(D21:I21)</f>
        <v>0</v>
      </c>
    </row>
    <row r="22" spans="1:10" ht="12.95" customHeight="1">
      <c r="A22" s="295"/>
      <c r="B22" s="296"/>
      <c r="C22" s="297"/>
      <c r="D22" s="299" t="e">
        <f>D21*$C$21</f>
        <v>#VALUE!</v>
      </c>
      <c r="E22" s="299" t="e">
        <f t="shared" ref="E22:I22" si="6">E21*$C$21</f>
        <v>#VALUE!</v>
      </c>
      <c r="F22" s="299" t="e">
        <f t="shared" si="6"/>
        <v>#VALUE!</v>
      </c>
      <c r="G22" s="299" t="e">
        <f t="shared" si="6"/>
        <v>#VALUE!</v>
      </c>
      <c r="H22" s="299" t="e">
        <f t="shared" si="6"/>
        <v>#VALUE!</v>
      </c>
      <c r="I22" s="299" t="e">
        <f t="shared" si="6"/>
        <v>#VALUE!</v>
      </c>
      <c r="J22" s="300" t="e">
        <f>SUM(D22:I22)</f>
        <v>#VALUE!</v>
      </c>
    </row>
    <row r="23" spans="1:10" ht="12" customHeight="1">
      <c r="A23" s="295" t="s">
        <v>379</v>
      </c>
      <c r="B23" s="296" t="s">
        <v>380</v>
      </c>
      <c r="C23" s="297" t="e">
        <f>'Planilha Proposta - Modelo'!K86</f>
        <v>#VALUE!</v>
      </c>
      <c r="D23" s="316"/>
      <c r="E23" s="315"/>
      <c r="F23" s="316"/>
      <c r="G23" s="316"/>
      <c r="H23" s="317"/>
      <c r="I23" s="316"/>
      <c r="J23" s="298">
        <f>SUM(D23:I23)</f>
        <v>0</v>
      </c>
    </row>
    <row r="24" spans="1:10" ht="12.95" customHeight="1">
      <c r="A24" s="295"/>
      <c r="B24" s="296"/>
      <c r="C24" s="297"/>
      <c r="D24" s="299" t="e">
        <f>D23*C23</f>
        <v>#VALUE!</v>
      </c>
      <c r="E24" s="299">
        <f t="shared" ref="E24:I24" si="7">E23*D23</f>
        <v>0</v>
      </c>
      <c r="F24" s="299">
        <f t="shared" si="7"/>
        <v>0</v>
      </c>
      <c r="G24" s="299">
        <f t="shared" si="7"/>
        <v>0</v>
      </c>
      <c r="H24" s="299">
        <f t="shared" si="7"/>
        <v>0</v>
      </c>
      <c r="I24" s="299">
        <f t="shared" si="7"/>
        <v>0</v>
      </c>
      <c r="J24" s="300" t="e">
        <f>SUM(D24:I24)</f>
        <v>#VALUE!</v>
      </c>
    </row>
    <row r="25" spans="1:10" ht="12" customHeight="1">
      <c r="A25" s="295" t="s">
        <v>384</v>
      </c>
      <c r="B25" s="296" t="s">
        <v>4</v>
      </c>
      <c r="C25" s="297" t="e">
        <f>'Planilha Proposta - Modelo'!K89</f>
        <v>#VALUE!</v>
      </c>
      <c r="D25" s="316"/>
      <c r="E25" s="316"/>
      <c r="F25" s="315"/>
      <c r="G25" s="316"/>
      <c r="H25" s="317"/>
      <c r="I25" s="315"/>
      <c r="J25" s="298">
        <f>SUM(D25:I25)</f>
        <v>0</v>
      </c>
    </row>
    <row r="26" spans="1:10" ht="12.95" customHeight="1">
      <c r="A26" s="295"/>
      <c r="B26" s="296"/>
      <c r="C26" s="297"/>
      <c r="D26" s="299" t="e">
        <f>D25*$C$25</f>
        <v>#VALUE!</v>
      </c>
      <c r="E26" s="299" t="e">
        <f t="shared" ref="E26:I26" si="8">E25*$C$25</f>
        <v>#VALUE!</v>
      </c>
      <c r="F26" s="299" t="e">
        <f t="shared" si="8"/>
        <v>#VALUE!</v>
      </c>
      <c r="G26" s="299" t="e">
        <f t="shared" si="8"/>
        <v>#VALUE!</v>
      </c>
      <c r="H26" s="299" t="e">
        <f t="shared" si="8"/>
        <v>#VALUE!</v>
      </c>
      <c r="I26" s="299" t="e">
        <f t="shared" si="8"/>
        <v>#VALUE!</v>
      </c>
      <c r="J26" s="300" t="e">
        <f>SUM(D26:I26)</f>
        <v>#VALUE!</v>
      </c>
    </row>
    <row r="27" spans="1:10" ht="12" customHeight="1">
      <c r="A27" s="295" t="s">
        <v>396</v>
      </c>
      <c r="B27" s="296" t="s">
        <v>397</v>
      </c>
      <c r="C27" s="297" t="e">
        <f>'Planilha Proposta - Modelo'!K94</f>
        <v>#VALUE!</v>
      </c>
      <c r="D27" s="316"/>
      <c r="E27" s="316"/>
      <c r="F27" s="315"/>
      <c r="G27" s="316"/>
      <c r="H27" s="317"/>
      <c r="I27" s="316"/>
      <c r="J27" s="298">
        <f>SUM(D27:I27)</f>
        <v>0</v>
      </c>
    </row>
    <row r="28" spans="1:10" ht="12.95" customHeight="1">
      <c r="A28" s="295"/>
      <c r="B28" s="296"/>
      <c r="C28" s="297"/>
      <c r="D28" s="299" t="e">
        <f>D27*$C$27</f>
        <v>#VALUE!</v>
      </c>
      <c r="E28" s="299" t="e">
        <f t="shared" ref="E28:I28" si="9">E27*$C$27</f>
        <v>#VALUE!</v>
      </c>
      <c r="F28" s="299" t="e">
        <f t="shared" si="9"/>
        <v>#VALUE!</v>
      </c>
      <c r="G28" s="299" t="e">
        <f t="shared" si="9"/>
        <v>#VALUE!</v>
      </c>
      <c r="H28" s="299" t="e">
        <f t="shared" si="9"/>
        <v>#VALUE!</v>
      </c>
      <c r="I28" s="299" t="e">
        <f t="shared" si="9"/>
        <v>#VALUE!</v>
      </c>
      <c r="J28" s="300" t="e">
        <f>SUM(D28:I28)</f>
        <v>#VALUE!</v>
      </c>
    </row>
    <row r="29" spans="1:10" ht="12" customHeight="1">
      <c r="A29" s="295" t="s">
        <v>402</v>
      </c>
      <c r="B29" s="296" t="s">
        <v>403</v>
      </c>
      <c r="C29" s="297" t="e">
        <f>'Planilha Proposta - Modelo'!K98</f>
        <v>#VALUE!</v>
      </c>
      <c r="D29" s="316"/>
      <c r="E29" s="315"/>
      <c r="F29" s="315"/>
      <c r="G29" s="315"/>
      <c r="H29" s="315"/>
      <c r="I29" s="316"/>
      <c r="J29" s="298">
        <f>SUM(D29:I29)</f>
        <v>0</v>
      </c>
    </row>
    <row r="30" spans="1:10" ht="12.95" customHeight="1">
      <c r="A30" s="295"/>
      <c r="B30" s="296"/>
      <c r="C30" s="297"/>
      <c r="D30" s="299" t="e">
        <f>D29*$C$29</f>
        <v>#VALUE!</v>
      </c>
      <c r="E30" s="299" t="e">
        <f t="shared" ref="E30:I30" si="10">E29*$C$29</f>
        <v>#VALUE!</v>
      </c>
      <c r="F30" s="299" t="e">
        <f t="shared" si="10"/>
        <v>#VALUE!</v>
      </c>
      <c r="G30" s="299" t="e">
        <f t="shared" si="10"/>
        <v>#VALUE!</v>
      </c>
      <c r="H30" s="299" t="e">
        <f t="shared" si="10"/>
        <v>#VALUE!</v>
      </c>
      <c r="I30" s="299" t="e">
        <f t="shared" si="10"/>
        <v>#VALUE!</v>
      </c>
      <c r="J30" s="300" t="e">
        <f>SUM(D30:I30)</f>
        <v>#VALUE!</v>
      </c>
    </row>
    <row r="31" spans="1:10" ht="12" customHeight="1">
      <c r="A31" s="295" t="s">
        <v>416</v>
      </c>
      <c r="B31" s="296" t="s">
        <v>5</v>
      </c>
      <c r="C31" s="297" t="e">
        <f>'Planilha Proposta - Modelo'!K106</f>
        <v>#VALUE!</v>
      </c>
      <c r="D31" s="318"/>
      <c r="E31" s="319"/>
      <c r="F31" s="319"/>
      <c r="G31" s="319"/>
      <c r="H31" s="319"/>
      <c r="I31" s="318"/>
      <c r="J31" s="298">
        <f>SUM(D31:I31)</f>
        <v>0</v>
      </c>
    </row>
    <row r="32" spans="1:10" ht="12.95" customHeight="1">
      <c r="A32" s="295"/>
      <c r="B32" s="296"/>
      <c r="C32" s="297"/>
      <c r="D32" s="299" t="e">
        <f>D31*$C$31</f>
        <v>#VALUE!</v>
      </c>
      <c r="E32" s="299" t="e">
        <f t="shared" ref="E32:I32" si="11">E31*$C$31</f>
        <v>#VALUE!</v>
      </c>
      <c r="F32" s="299" t="e">
        <f t="shared" si="11"/>
        <v>#VALUE!</v>
      </c>
      <c r="G32" s="299" t="e">
        <f t="shared" si="11"/>
        <v>#VALUE!</v>
      </c>
      <c r="H32" s="299" t="e">
        <f t="shared" si="11"/>
        <v>#VALUE!</v>
      </c>
      <c r="I32" s="299" t="e">
        <f t="shared" si="11"/>
        <v>#VALUE!</v>
      </c>
      <c r="J32" s="300" t="e">
        <f>SUM(D32:I32)</f>
        <v>#VALUE!</v>
      </c>
    </row>
    <row r="33" spans="1:10" ht="12" customHeight="1">
      <c r="A33" s="295" t="s">
        <v>441</v>
      </c>
      <c r="B33" s="296" t="s">
        <v>442</v>
      </c>
      <c r="C33" s="297" t="e">
        <f>'Planilha Proposta - Modelo'!K122</f>
        <v>#VALUE!</v>
      </c>
      <c r="D33" s="316"/>
      <c r="E33" s="316"/>
      <c r="F33" s="316"/>
      <c r="G33" s="316"/>
      <c r="H33" s="317"/>
      <c r="I33" s="315"/>
      <c r="J33" s="298">
        <f>SUM(D33:I33)</f>
        <v>0</v>
      </c>
    </row>
    <row r="34" spans="1:10" ht="12.95" customHeight="1">
      <c r="A34" s="295"/>
      <c r="B34" s="296"/>
      <c r="C34" s="297"/>
      <c r="D34" s="299" t="e">
        <f>D33*$C$33</f>
        <v>#VALUE!</v>
      </c>
      <c r="E34" s="299" t="e">
        <f t="shared" ref="E34:I34" si="12">E33*$C$33</f>
        <v>#VALUE!</v>
      </c>
      <c r="F34" s="299" t="e">
        <f t="shared" si="12"/>
        <v>#VALUE!</v>
      </c>
      <c r="G34" s="299" t="e">
        <f t="shared" si="12"/>
        <v>#VALUE!</v>
      </c>
      <c r="H34" s="299" t="e">
        <f t="shared" si="12"/>
        <v>#VALUE!</v>
      </c>
      <c r="I34" s="299" t="e">
        <f t="shared" si="12"/>
        <v>#VALUE!</v>
      </c>
      <c r="J34" s="300" t="e">
        <f>SUM(D34:I34)</f>
        <v>#VALUE!</v>
      </c>
    </row>
    <row r="35" spans="1:10" ht="12" customHeight="1">
      <c r="A35" s="295" t="s">
        <v>447</v>
      </c>
      <c r="B35" s="296" t="s">
        <v>448</v>
      </c>
      <c r="C35" s="297" t="e">
        <f>'Planilha Proposta - Modelo'!K125</f>
        <v>#VALUE!</v>
      </c>
      <c r="D35" s="316"/>
      <c r="E35" s="316"/>
      <c r="F35" s="316"/>
      <c r="G35" s="316"/>
      <c r="H35" s="315"/>
      <c r="I35" s="315"/>
      <c r="J35" s="298">
        <f>SUM(D35:I35)</f>
        <v>0</v>
      </c>
    </row>
    <row r="36" spans="1:10" ht="12.95" customHeight="1">
      <c r="A36" s="295"/>
      <c r="B36" s="296"/>
      <c r="C36" s="297"/>
      <c r="D36" s="299" t="e">
        <f>D35*$C$35</f>
        <v>#VALUE!</v>
      </c>
      <c r="E36" s="299" t="e">
        <f t="shared" ref="E36:I36" si="13">E35*$C$35</f>
        <v>#VALUE!</v>
      </c>
      <c r="F36" s="299" t="e">
        <f t="shared" si="13"/>
        <v>#VALUE!</v>
      </c>
      <c r="G36" s="299" t="e">
        <f t="shared" si="13"/>
        <v>#VALUE!</v>
      </c>
      <c r="H36" s="299" t="e">
        <f t="shared" si="13"/>
        <v>#VALUE!</v>
      </c>
      <c r="I36" s="299" t="e">
        <f t="shared" si="13"/>
        <v>#VALUE!</v>
      </c>
      <c r="J36" s="300" t="e">
        <f>SUM(D36:I36)</f>
        <v>#VALUE!</v>
      </c>
    </row>
    <row r="37" spans="1:10" ht="12" customHeight="1">
      <c r="A37" s="301"/>
      <c r="B37" s="302"/>
      <c r="C37" s="303" t="e">
        <f>SUM(C9:C36)</f>
        <v>#VALUE!</v>
      </c>
      <c r="D37" s="304" t="e">
        <f>SUM(D36,D34,D32,D30,D28,D26,D24,D22,D20,D18,D16,D14,D12,D10)</f>
        <v>#VALUE!</v>
      </c>
      <c r="E37" s="304" t="e">
        <f t="shared" ref="E37:I37" si="14">SUM(E36,E34,E32,E30,E28,E26,E24,E22,E20,E18,E16,E14,E12,E10)</f>
        <v>#VALUE!</v>
      </c>
      <c r="F37" s="304" t="e">
        <f t="shared" si="14"/>
        <v>#VALUE!</v>
      </c>
      <c r="G37" s="304" t="e">
        <f t="shared" si="14"/>
        <v>#VALUE!</v>
      </c>
      <c r="H37" s="304" t="e">
        <f t="shared" si="14"/>
        <v>#VALUE!</v>
      </c>
      <c r="I37" s="304" t="e">
        <f t="shared" si="14"/>
        <v>#VALUE!</v>
      </c>
      <c r="J37" s="305" t="e">
        <f>SUM(J10,J12,J14,J16,J18,J20,J22,J24,J26,J28,J30,J32,J34,J36)</f>
        <v>#VALUE!</v>
      </c>
    </row>
    <row r="38" spans="1:10" ht="12.95" customHeight="1" thickBot="1">
      <c r="A38" s="306"/>
      <c r="B38" s="307"/>
      <c r="C38" s="303"/>
      <c r="D38" s="308" t="e">
        <f>D37</f>
        <v>#VALUE!</v>
      </c>
      <c r="E38" s="311" t="e">
        <f>D38+E37</f>
        <v>#VALUE!</v>
      </c>
      <c r="F38" s="311" t="e">
        <f t="shared" ref="F38:I38" si="15">E38+F37</f>
        <v>#VALUE!</v>
      </c>
      <c r="G38" s="311" t="e">
        <f t="shared" si="15"/>
        <v>#VALUE!</v>
      </c>
      <c r="H38" s="311" t="e">
        <f t="shared" si="15"/>
        <v>#VALUE!</v>
      </c>
      <c r="I38" s="311" t="e">
        <f t="shared" si="15"/>
        <v>#VALUE!</v>
      </c>
      <c r="J38" s="305"/>
    </row>
    <row r="39" spans="1:10" ht="136.9" customHeight="1" thickBot="1">
      <c r="A39" s="312" t="s">
        <v>491</v>
      </c>
      <c r="B39" s="313"/>
      <c r="C39" s="313"/>
      <c r="D39" s="313"/>
      <c r="E39" s="313"/>
      <c r="F39" s="313"/>
      <c r="G39" s="313"/>
      <c r="H39" s="313"/>
      <c r="I39" s="313"/>
      <c r="J39" s="314"/>
    </row>
  </sheetData>
  <mergeCells count="48">
    <mergeCell ref="A35:A36"/>
    <mergeCell ref="B35:B36"/>
    <mergeCell ref="C35:C36"/>
    <mergeCell ref="C37:C38"/>
    <mergeCell ref="J37:J38"/>
    <mergeCell ref="A39:J39"/>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1:J3"/>
    <mergeCell ref="B4:H4"/>
    <mergeCell ref="A9:A10"/>
    <mergeCell ref="B9:B10"/>
    <mergeCell ref="C9:C10"/>
    <mergeCell ref="I4:J7"/>
  </mergeCells>
  <pageMargins left="0.51181102362204722" right="0.51181102362204722" top="0.78740157480314965" bottom="0.78740157480314965"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workbookViewId="0">
      <selection activeCell="F3" sqref="F3"/>
    </sheetView>
  </sheetViews>
  <sheetFormatPr defaultRowHeight="15"/>
  <cols>
    <col min="2" max="2" width="35" customWidth="1"/>
    <col min="3" max="3" width="25.5703125" customWidth="1"/>
    <col min="4" max="4" width="30.7109375" customWidth="1"/>
  </cols>
  <sheetData>
    <row r="1" spans="1:4">
      <c r="A1" s="210" t="s">
        <v>39</v>
      </c>
      <c r="B1" s="210"/>
      <c r="C1" s="210"/>
      <c r="D1" s="210"/>
    </row>
    <row r="2" spans="1:4">
      <c r="A2" s="210"/>
      <c r="B2" s="210"/>
      <c r="C2" s="210"/>
      <c r="D2" s="210"/>
    </row>
    <row r="3" spans="1:4">
      <c r="A3" s="210" t="s">
        <v>43</v>
      </c>
      <c r="B3" s="210"/>
      <c r="C3" s="210"/>
      <c r="D3" s="210"/>
    </row>
    <row r="4" spans="1:4">
      <c r="A4" s="211"/>
      <c r="B4" s="211"/>
      <c r="C4" s="211"/>
      <c r="D4" s="211"/>
    </row>
    <row r="5" spans="1:4">
      <c r="A5" s="220"/>
      <c r="B5" s="221"/>
      <c r="C5" s="221"/>
      <c r="D5" s="222"/>
    </row>
    <row r="6" spans="1:4">
      <c r="A6" s="212" t="s">
        <v>123</v>
      </c>
      <c r="B6" s="215" t="s">
        <v>124</v>
      </c>
      <c r="C6" s="218" t="s">
        <v>125</v>
      </c>
      <c r="D6" s="219"/>
    </row>
    <row r="7" spans="1:4">
      <c r="A7" s="213"/>
      <c r="B7" s="216"/>
      <c r="C7" s="41" t="s">
        <v>126</v>
      </c>
      <c r="D7" s="41" t="s">
        <v>127</v>
      </c>
    </row>
    <row r="8" spans="1:4">
      <c r="A8" s="214"/>
      <c r="B8" s="217"/>
      <c r="C8" s="39"/>
      <c r="D8" s="39"/>
    </row>
    <row r="9" spans="1:4">
      <c r="A9" s="220"/>
      <c r="B9" s="221"/>
      <c r="C9" s="221"/>
      <c r="D9" s="222"/>
    </row>
    <row r="10" spans="1:4">
      <c r="A10" s="38" t="s">
        <v>128</v>
      </c>
      <c r="B10" s="40" t="s">
        <v>129</v>
      </c>
      <c r="C10" s="76">
        <v>0</v>
      </c>
      <c r="D10" s="76">
        <v>0</v>
      </c>
    </row>
    <row r="11" spans="1:4">
      <c r="A11" s="42" t="s">
        <v>130</v>
      </c>
      <c r="B11" s="43" t="s">
        <v>131</v>
      </c>
      <c r="C11" s="77">
        <v>1.4999999999999999E-2</v>
      </c>
      <c r="D11" s="77">
        <v>1.4999999999999999E-2</v>
      </c>
    </row>
    <row r="12" spans="1:4">
      <c r="A12" s="38" t="s">
        <v>132</v>
      </c>
      <c r="B12" s="40" t="s">
        <v>133</v>
      </c>
      <c r="C12" s="76">
        <v>0.01</v>
      </c>
      <c r="D12" s="76">
        <v>0.01</v>
      </c>
    </row>
    <row r="13" spans="1:4">
      <c r="A13" s="42" t="s">
        <v>134</v>
      </c>
      <c r="B13" s="43" t="s">
        <v>135</v>
      </c>
      <c r="C13" s="77"/>
      <c r="D13" s="77">
        <v>2E-3</v>
      </c>
    </row>
    <row r="14" spans="1:4">
      <c r="A14" s="38" t="s">
        <v>136</v>
      </c>
      <c r="B14" s="40" t="s">
        <v>137</v>
      </c>
      <c r="C14" s="76">
        <v>6.0000000000000001E-3</v>
      </c>
      <c r="D14" s="76">
        <v>6.0000000000000001E-3</v>
      </c>
    </row>
    <row r="15" spans="1:4">
      <c r="A15" s="42" t="s">
        <v>138</v>
      </c>
      <c r="B15" s="43" t="s">
        <v>139</v>
      </c>
      <c r="C15" s="77">
        <v>2.5000000000000001E-2</v>
      </c>
      <c r="D15" s="77">
        <v>2.5000000000000001E-2</v>
      </c>
    </row>
    <row r="16" spans="1:4">
      <c r="A16" s="38" t="s">
        <v>140</v>
      </c>
      <c r="B16" s="40" t="s">
        <v>141</v>
      </c>
      <c r="C16" s="76">
        <v>0.03</v>
      </c>
      <c r="D16" s="76">
        <v>0.03</v>
      </c>
    </row>
    <row r="17" spans="1:4">
      <c r="A17" s="42" t="s">
        <v>142</v>
      </c>
      <c r="B17" s="43" t="s">
        <v>143</v>
      </c>
      <c r="C17" s="77">
        <v>0.08</v>
      </c>
      <c r="D17" s="77">
        <v>0.08</v>
      </c>
    </row>
    <row r="18" spans="1:4">
      <c r="A18" s="38" t="s">
        <v>144</v>
      </c>
      <c r="B18" s="40" t="s">
        <v>145</v>
      </c>
      <c r="C18" s="76">
        <v>0</v>
      </c>
      <c r="D18" s="76">
        <v>0</v>
      </c>
    </row>
    <row r="19" spans="1:4">
      <c r="A19" s="42" t="s">
        <v>146</v>
      </c>
      <c r="B19" s="42" t="s">
        <v>147</v>
      </c>
      <c r="C19" s="44">
        <f>SUM(C10:C18)</f>
        <v>0.16599999999999998</v>
      </c>
      <c r="D19" s="44">
        <f>SUM(D10:D18)</f>
        <v>0.16799999999999998</v>
      </c>
    </row>
    <row r="20" spans="1:4">
      <c r="A20" s="208"/>
      <c r="B20" s="223"/>
      <c r="C20" s="223"/>
      <c r="D20" s="209"/>
    </row>
    <row r="21" spans="1:4">
      <c r="A21" s="38" t="s">
        <v>148</v>
      </c>
      <c r="B21" s="40" t="s">
        <v>149</v>
      </c>
      <c r="C21" s="76">
        <v>0</v>
      </c>
      <c r="D21" s="78" t="s">
        <v>150</v>
      </c>
    </row>
    <row r="22" spans="1:4">
      <c r="A22" s="42" t="s">
        <v>151</v>
      </c>
      <c r="B22" s="43" t="s">
        <v>152</v>
      </c>
      <c r="C22" s="77">
        <v>0</v>
      </c>
      <c r="D22" s="79" t="s">
        <v>150</v>
      </c>
    </row>
    <row r="23" spans="1:4">
      <c r="A23" s="38" t="s">
        <v>153</v>
      </c>
      <c r="B23" s="40" t="s">
        <v>154</v>
      </c>
      <c r="C23" s="76">
        <v>0</v>
      </c>
      <c r="D23" s="76">
        <v>0</v>
      </c>
    </row>
    <row r="24" spans="1:4">
      <c r="A24" s="42" t="s">
        <v>155</v>
      </c>
      <c r="B24" s="43" t="s">
        <v>156</v>
      </c>
      <c r="C24" s="77">
        <v>0</v>
      </c>
      <c r="D24" s="77">
        <v>0</v>
      </c>
    </row>
    <row r="25" spans="1:4">
      <c r="A25" s="38" t="s">
        <v>157</v>
      </c>
      <c r="B25" s="40" t="s">
        <v>158</v>
      </c>
      <c r="C25" s="76">
        <v>0</v>
      </c>
      <c r="D25" s="76">
        <v>0</v>
      </c>
    </row>
    <row r="26" spans="1:4">
      <c r="A26" s="42" t="s">
        <v>159</v>
      </c>
      <c r="B26" s="43" t="s">
        <v>160</v>
      </c>
      <c r="C26" s="77">
        <v>0</v>
      </c>
      <c r="D26" s="77">
        <v>0</v>
      </c>
    </row>
    <row r="27" spans="1:4">
      <c r="A27" s="38" t="s">
        <v>161</v>
      </c>
      <c r="B27" s="40" t="s">
        <v>162</v>
      </c>
      <c r="C27" s="76">
        <v>0</v>
      </c>
      <c r="D27" s="78" t="s">
        <v>150</v>
      </c>
    </row>
    <row r="28" spans="1:4">
      <c r="A28" s="42" t="s">
        <v>163</v>
      </c>
      <c r="B28" s="43" t="s">
        <v>164</v>
      </c>
      <c r="C28" s="77">
        <v>0</v>
      </c>
      <c r="D28" s="77">
        <v>0</v>
      </c>
    </row>
    <row r="29" spans="1:4">
      <c r="A29" s="38" t="s">
        <v>165</v>
      </c>
      <c r="B29" s="40" t="s">
        <v>166</v>
      </c>
      <c r="C29" s="76">
        <v>0</v>
      </c>
      <c r="D29" s="76">
        <v>0</v>
      </c>
    </row>
    <row r="30" spans="1:4">
      <c r="A30" s="42" t="s">
        <v>167</v>
      </c>
      <c r="B30" s="43" t="s">
        <v>168</v>
      </c>
      <c r="C30" s="77">
        <v>0</v>
      </c>
      <c r="D30" s="77">
        <v>0</v>
      </c>
    </row>
    <row r="31" spans="1:4">
      <c r="A31" s="47" t="s">
        <v>29</v>
      </c>
      <c r="B31" s="47" t="s">
        <v>34</v>
      </c>
      <c r="C31" s="48">
        <f>SUM(C21:C30)</f>
        <v>0</v>
      </c>
      <c r="D31" s="48">
        <f>SUM(D23:D26,D28:D30)</f>
        <v>0</v>
      </c>
    </row>
    <row r="32" spans="1:4">
      <c r="A32" s="208"/>
      <c r="B32" s="223"/>
      <c r="C32" s="223"/>
      <c r="D32" s="209"/>
    </row>
    <row r="33" spans="1:4">
      <c r="A33" s="38" t="s">
        <v>169</v>
      </c>
      <c r="B33" s="40" t="s">
        <v>170</v>
      </c>
      <c r="C33" s="76">
        <v>0</v>
      </c>
      <c r="D33" s="76">
        <v>0</v>
      </c>
    </row>
    <row r="34" spans="1:4">
      <c r="A34" s="42" t="s">
        <v>171</v>
      </c>
      <c r="B34" s="43" t="s">
        <v>172</v>
      </c>
      <c r="C34" s="77">
        <v>0</v>
      </c>
      <c r="D34" s="77">
        <v>0</v>
      </c>
    </row>
    <row r="35" spans="1:4">
      <c r="A35" s="38" t="s">
        <v>173</v>
      </c>
      <c r="B35" s="40" t="s">
        <v>174</v>
      </c>
      <c r="C35" s="76">
        <v>0</v>
      </c>
      <c r="D35" s="76">
        <v>0</v>
      </c>
    </row>
    <row r="36" spans="1:4">
      <c r="A36" s="42" t="s">
        <v>175</v>
      </c>
      <c r="B36" s="43" t="s">
        <v>176</v>
      </c>
      <c r="C36" s="77">
        <v>0</v>
      </c>
      <c r="D36" s="77">
        <v>0</v>
      </c>
    </row>
    <row r="37" spans="1:4">
      <c r="A37" s="38" t="s">
        <v>177</v>
      </c>
      <c r="B37" s="40" t="s">
        <v>178</v>
      </c>
      <c r="C37" s="76">
        <v>0</v>
      </c>
      <c r="D37" s="76">
        <v>0</v>
      </c>
    </row>
    <row r="38" spans="1:4">
      <c r="A38" s="49" t="s">
        <v>183</v>
      </c>
      <c r="B38" s="49" t="s">
        <v>34</v>
      </c>
      <c r="C38" s="50">
        <f>SUM(C33:C37)</f>
        <v>0</v>
      </c>
      <c r="D38" s="50">
        <f>SUM(D33:D37)</f>
        <v>0</v>
      </c>
    </row>
    <row r="39" spans="1:4">
      <c r="A39" s="208"/>
      <c r="B39" s="223"/>
      <c r="C39" s="223"/>
      <c r="D39" s="209"/>
    </row>
    <row r="40" spans="1:4">
      <c r="A40" s="38" t="s">
        <v>179</v>
      </c>
      <c r="B40" s="40" t="s">
        <v>180</v>
      </c>
      <c r="C40" s="76">
        <v>0</v>
      </c>
      <c r="D40" s="76">
        <v>0</v>
      </c>
    </row>
    <row r="41" spans="1:4" ht="40.5">
      <c r="A41" s="45" t="s">
        <v>181</v>
      </c>
      <c r="B41" s="46" t="s">
        <v>182</v>
      </c>
      <c r="C41" s="80">
        <v>0</v>
      </c>
      <c r="D41" s="80">
        <v>0</v>
      </c>
    </row>
    <row r="42" spans="1:4">
      <c r="A42" s="51" t="s">
        <v>38</v>
      </c>
      <c r="B42" s="51" t="s">
        <v>34</v>
      </c>
      <c r="C42" s="52">
        <f>SUM(C40:C41)</f>
        <v>0</v>
      </c>
      <c r="D42" s="52">
        <f>SUM(D40:D41)</f>
        <v>0</v>
      </c>
    </row>
    <row r="43" spans="1:4">
      <c r="A43" s="208"/>
      <c r="B43" s="209"/>
      <c r="C43" s="53">
        <f>C42+C38+C31+C19</f>
        <v>0.16599999999999998</v>
      </c>
      <c r="D43" s="53">
        <f>D42+D38+D31+D19</f>
        <v>0.16799999999999998</v>
      </c>
    </row>
  </sheetData>
  <sheetProtection algorithmName="SHA-512" hashValue="x33J/wmriT7d1f8KqyQ0FFh2/nkc56bu9tkmA042KkLKRUmw9xvMQv423UhVHeEohYvQtrNnOGYWtj6bcd8iWQ==" saltValue="8qr5xtH0MPXXaen7TNDh9Q==" spinCount="100000" sheet="1" objects="1" scenarios="1"/>
  <mergeCells count="11">
    <mergeCell ref="A43:B43"/>
    <mergeCell ref="A1:D2"/>
    <mergeCell ref="A3:D4"/>
    <mergeCell ref="A6:A8"/>
    <mergeCell ref="B6:B8"/>
    <mergeCell ref="C6:D6"/>
    <mergeCell ref="A9:D9"/>
    <mergeCell ref="A20:D20"/>
    <mergeCell ref="A32:D32"/>
    <mergeCell ref="A39:D39"/>
    <mergeCell ref="A5:D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Instruções de preenchimento</vt:lpstr>
      <vt:lpstr>Capa</vt:lpstr>
      <vt:lpstr>Planilha Proposta - Modelo</vt:lpstr>
      <vt:lpstr>Composição BDI - Modelo</vt:lpstr>
      <vt:lpstr>Cronograma-Modelo</vt:lpstr>
      <vt:lpstr>Encargos Sociais - Modelo</vt:lpstr>
      <vt:lpstr>'Cronograma-Modelo'!Area_de_impressao</vt:lpstr>
      <vt:lpstr>'Planilha Proposta - Modelo'!Area_de_impressao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 Sgt Bonatto</dc:creator>
  <cp:lastModifiedBy>Tassia Fanton</cp:lastModifiedBy>
  <cp:lastPrinted>2022-06-23T18:09:19Z</cp:lastPrinted>
  <dcterms:created xsi:type="dcterms:W3CDTF">2022-06-01T13:54:55Z</dcterms:created>
  <dcterms:modified xsi:type="dcterms:W3CDTF">2025-06-12T16:56:17Z</dcterms:modified>
</cp:coreProperties>
</file>